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0" windowWidth="12390" windowHeight="5580" tabRatio="921" firstSheet="1" activeTab="13"/>
  </bookViews>
  <sheets>
    <sheet name="Instructions" sheetId="1" r:id="rId1"/>
    <sheet name="Report" sheetId="2" r:id="rId2"/>
    <sheet name="Maintenance" sheetId="3" r:id="rId3"/>
    <sheet name="Daily Output" sheetId="4" r:id="rId4"/>
    <sheet name="Lot Info" sheetId="5" r:id="rId5"/>
    <sheet name="Resource Sales" sheetId="6" r:id="rId6"/>
    <sheet name="Summary" sheetId="7" r:id="rId7"/>
    <sheet name="Custom View" sheetId="8" r:id="rId8"/>
    <sheet name="Resource Gathering" sheetId="9" r:id="rId9"/>
    <sheet name="Factory Runs" sheetId="10" r:id="rId10"/>
    <sheet name="Master Lot Table" sheetId="11" r:id="rId11"/>
    <sheet name="Vendors" sheetId="12" r:id="rId12"/>
    <sheet name="Owners" sheetId="13" r:id="rId13"/>
    <sheet name="Lookup Tables" sheetId="14" r:id="rId14"/>
    <sheet name="About" sheetId="15" r:id="rId15"/>
  </sheets>
  <externalReferences>
    <externalReference r:id="rId18"/>
  </externalReferences>
  <definedNames>
    <definedName name="BuildingType">'Lookup Tables'!$B$6:$B$27</definedName>
    <definedName name="EfficiencyIV">'Lookup Tables'!$B$30:$B$31</definedName>
    <definedName name="EfficiencyIVData">'Lookup Tables'!$B$30:$C$31</definedName>
    <definedName name="FormattingStyles">'Lookup Tables'!$B$48:$B$55</definedName>
    <definedName name="FormattingStylesData">'Lookup Tables'!$B$48:$C$55</definedName>
    <definedName name="InfoTable">'Lookup Tables'!$B$6:$J$27</definedName>
    <definedName name="MasterLot">'Master Lot Table'!$B$5:$AN$205</definedName>
    <definedName name="MasterLotData">'Master Lot Table'!$B$6:$AN$205</definedName>
    <definedName name="MasterLotHeadings">'Master Lot Table'!$B$5:$AN$5</definedName>
    <definedName name="Owner">'Owners'!$B$6:$B$45</definedName>
    <definedName name="OwnerData">'Owners'!$B$6:$K$45</definedName>
    <definedName name="Planet">'Lookup Tables'!$B$34:$B$45</definedName>
    <definedName name="Trader">'[1]Lookup Tables'!$B$30:$B$31</definedName>
  </definedNames>
  <calcPr fullCalcOnLoad="1"/>
</workbook>
</file>

<file path=xl/sharedStrings.xml><?xml version="1.0" encoding="utf-8"?>
<sst xmlns="http://schemas.openxmlformats.org/spreadsheetml/2006/main" count="1541" uniqueCount="374">
  <si>
    <t>Maintenance</t>
  </si>
  <si>
    <t>Building Type</t>
  </si>
  <si>
    <t>Power per Hour</t>
  </si>
  <si>
    <t>Power Producing?</t>
  </si>
  <si>
    <t>Resource Producing?</t>
  </si>
  <si>
    <t>Lots Needed</t>
  </si>
  <si>
    <t>None</t>
  </si>
  <si>
    <t>Factory-Equipment</t>
  </si>
  <si>
    <t>Factory-Food</t>
  </si>
  <si>
    <t>Factory-Structures</t>
  </si>
  <si>
    <t>Factory-Wearables</t>
  </si>
  <si>
    <t>Generator-Wind</t>
  </si>
  <si>
    <t>Generator-Solar</t>
  </si>
  <si>
    <t>Generator-Fusion</t>
  </si>
  <si>
    <t>Guild Hall-Corellian</t>
  </si>
  <si>
    <t>Guild Hall-Generic</t>
  </si>
  <si>
    <t>Guild Hall-Naboo</t>
  </si>
  <si>
    <t>Guild Hall-Tatooine</t>
  </si>
  <si>
    <t>Harvester-Personal</t>
  </si>
  <si>
    <t>Harvester-Medium</t>
  </si>
  <si>
    <t>Harvester-Heavy</t>
  </si>
  <si>
    <t>House-Small (1 lot)</t>
  </si>
  <si>
    <t>House-Small (2 lots)</t>
  </si>
  <si>
    <t>House-Medium</t>
  </si>
  <si>
    <t>House-Large</t>
  </si>
  <si>
    <t>Other</t>
  </si>
  <si>
    <t>Weekly Redeed Fee</t>
  </si>
  <si>
    <t>Date</t>
  </si>
  <si>
    <t>Version</t>
  </si>
  <si>
    <t>Notes</t>
  </si>
  <si>
    <t>v1.4</t>
  </si>
  <si>
    <t>Changed Power per Unit to Total per Unit cost on the Lot Setup</t>
  </si>
  <si>
    <t>Major work on handling re-deed fees</t>
  </si>
  <si>
    <t>Lots of clean up to have fewer errors</t>
  </si>
  <si>
    <t>Added Current Resources to the Maint' Schedule</t>
  </si>
  <si>
    <t>Cleaned up a lot of DIV/0 errors</t>
  </si>
  <si>
    <t>Fixed the lookup table for House-Small (1 lot)</t>
  </si>
  <si>
    <t>Houses now work better on the Maint' Schedule</t>
  </si>
  <si>
    <t>Cleaned up some column formats</t>
  </si>
  <si>
    <t>v1.3</t>
  </si>
  <si>
    <t>Additional functionality added to the maintenance schedule</t>
  </si>
  <si>
    <t>Added per Costs columns on the Lot Setup</t>
  </si>
  <si>
    <t>Smaller Fonts and better colors</t>
  </si>
  <si>
    <t>Added INFO section to each page</t>
  </si>
  <si>
    <t>v1.2</t>
  </si>
  <si>
    <t>Added Costs per section to Results and Summary</t>
  </si>
  <si>
    <t>(Not Released)</t>
  </si>
  <si>
    <t>First attempt at a maintenance schedule</t>
  </si>
  <si>
    <t>Changed the colors some</t>
  </si>
  <si>
    <t>Most user supplied fields are now in bold blue</t>
  </si>
  <si>
    <t>v1.1</t>
  </si>
  <si>
    <t>Created a 50 lot version of v1.1</t>
  </si>
  <si>
    <t>Changed Cost per Unit to Selling Price per Unit</t>
  </si>
  <si>
    <t>v1.0</t>
  </si>
  <si>
    <t>Initial Release</t>
  </si>
  <si>
    <t>Check for the latest version at http://swg.medievalweapons.net</t>
  </si>
  <si>
    <t>v2.0</t>
  </si>
  <si>
    <t>MAJOR Rework of all aspects of this sheet</t>
  </si>
  <si>
    <t>Resource Sales</t>
  </si>
  <si>
    <t>Summary</t>
  </si>
  <si>
    <t>Credits per Hour</t>
  </si>
  <si>
    <t>Lookup Tables</t>
  </si>
  <si>
    <t>Last Visit</t>
  </si>
  <si>
    <t>Time for Next Visit</t>
  </si>
  <si>
    <t>Days to Run</t>
  </si>
  <si>
    <t>Date Placed</t>
  </si>
  <si>
    <t>%</t>
  </si>
  <si>
    <t>Noticed a possible issue/bug with the Current Credits column on the Maintenance Schedule - ongoing</t>
  </si>
  <si>
    <t>Added a rough tracking mechanism for resource shifts on the Maintenance Schedule</t>
  </si>
  <si>
    <t>Redeed Cost</t>
  </si>
  <si>
    <t>Resources Harvested</t>
  </si>
  <si>
    <t>Amount Gathered</t>
  </si>
  <si>
    <t>Amount to Sell</t>
  </si>
  <si>
    <t>PE</t>
  </si>
  <si>
    <t>Other Cost</t>
  </si>
  <si>
    <t>Credit Value</t>
  </si>
  <si>
    <t>Cost per Unit w/ Energy</t>
  </si>
  <si>
    <t>Cost per Unit</t>
  </si>
  <si>
    <t>Default Hopper Size</t>
  </si>
  <si>
    <t>Lot Information</t>
  </si>
  <si>
    <t>Default Extraction Rate</t>
  </si>
  <si>
    <t>Hopper Capacity</t>
  </si>
  <si>
    <t>Energy Consumed</t>
  </si>
  <si>
    <t>Energy Generated</t>
  </si>
  <si>
    <t>Capacity</t>
  </si>
  <si>
    <t>Energy Reserves</t>
  </si>
  <si>
    <t>Hopper Amount</t>
  </si>
  <si>
    <t>Current Status</t>
  </si>
  <si>
    <t>Purchased Energy Cost per Unit</t>
  </si>
  <si>
    <t>Efficiency IV</t>
  </si>
  <si>
    <t>Yes</t>
  </si>
  <si>
    <t>No</t>
  </si>
  <si>
    <t>Selling price per unit</t>
  </si>
  <si>
    <t>Resources Remaining</t>
  </si>
  <si>
    <t>Energy Remaining</t>
  </si>
  <si>
    <t>Net Totals</t>
  </si>
  <si>
    <t>Overall Costs Per</t>
  </si>
  <si>
    <t>Resources-Credits per Unit</t>
  </si>
  <si>
    <t>Resources Extra</t>
  </si>
  <si>
    <t>Credits Earned</t>
  </si>
  <si>
    <t>Power-Credits per Unit</t>
  </si>
  <si>
    <t>Power Sold</t>
  </si>
  <si>
    <t>Total-Credits per Unit</t>
  </si>
  <si>
    <t>Resources Sold</t>
  </si>
  <si>
    <t>Credits from Sales</t>
  </si>
  <si>
    <t>Daily Gross Totals</t>
  </si>
  <si>
    <t>Credit Cost</t>
  </si>
  <si>
    <t>Energy-Credits per Unit</t>
  </si>
  <si>
    <t>Power Harvested</t>
  </si>
  <si>
    <t>Power Remaining</t>
  </si>
  <si>
    <t>Energy Sold</t>
  </si>
  <si>
    <t>Energy Extra</t>
  </si>
  <si>
    <t>Just Resource Cost</t>
  </si>
  <si>
    <t>Just Power / Energy Cost</t>
  </si>
  <si>
    <t>Merchant Tent</t>
  </si>
  <si>
    <t>Instructions</t>
  </si>
  <si>
    <t>been disabled.  I recommend setting your macro security to ask you if you want to run macros.  To change this</t>
  </si>
  <si>
    <t>click Tools-&gt;Options-&gt;Security-&gt;Macro Security and select Medium.  This will cause excel to ask you if you want</t>
  </si>
  <si>
    <t>macros enabled each time you open a sheet with macros.</t>
  </si>
  <si>
    <t>same on all the sheets AND gives you the ability to edit those fields on any sheet.  Normally in Excel, one cell is</t>
  </si>
  <si>
    <t>the master and the other cells point to it.  I didn't like this, so I created this macro to handle that.  The other</t>
  </si>
  <si>
    <t xml:space="preserve">   The first time you use this sheet you might get a message about Macros within the sheet and that they have</t>
  </si>
  <si>
    <t>FIRST TIME YOU USE THIS SHEET:</t>
  </si>
  <si>
    <t>does not require the macros, but they make life easier.</t>
  </si>
  <si>
    <t>INFO ABOUT EACH PAGE:</t>
  </si>
  <si>
    <t>Maintenance:</t>
  </si>
  <si>
    <t>Building Type - Use the drop down to select what building you have</t>
  </si>
  <si>
    <t>% - If the building is a harvester or generator, enter the % of the spot that it is located on</t>
  </si>
  <si>
    <t>Description - A text field for your use</t>
  </si>
  <si>
    <t>Last Visit - The last time you changed the Maintenance Pool or Energy Reserves</t>
  </si>
  <si>
    <t xml:space="preserve">Energy Reserve - The amount of energy in the reserve as of you Last Visit </t>
  </si>
  <si>
    <t>GENERAL INFORMATION AND CONVENTIONS:</t>
  </si>
  <si>
    <t xml:space="preserve">   I have tried to make this Excel file as easy to use as possible.  I will try to address things you will want to</t>
  </si>
  <si>
    <t>know about using this file as a whole.</t>
  </si>
  <si>
    <t xml:space="preserve">  Per user feedback I received, I have setup protection on all of the worksheets.  Any field that you normally</t>
  </si>
  <si>
    <t>would enter data into are unlocked.  All of the other fields are locked and hidden (since some of the formulas</t>
  </si>
  <si>
    <t>are rather large).  If you wish to look behind the scenes, you can unprotect each sheet by clicking Tools-&gt;</t>
  </si>
  <si>
    <t xml:space="preserve">  Another change is that all fields you enter data into, I have setup data validation on.  This should help prevent</t>
  </si>
  <si>
    <t>entering the wrong data in the wrong field.  If you need to remove the data validation for some reason, click</t>
  </si>
  <si>
    <t>Data-&gt;Validation-&gt;Settings and set Allow to be Any Value.</t>
  </si>
  <si>
    <r>
      <t xml:space="preserve">   You will find that field you can input information into have either </t>
    </r>
    <r>
      <rPr>
        <sz val="10"/>
        <color indexed="12"/>
        <rFont val="Trebuchet MS"/>
        <family val="2"/>
      </rPr>
      <t>blue</t>
    </r>
    <r>
      <rPr>
        <sz val="10"/>
        <rFont val="Trebuchet MS"/>
        <family val="2"/>
      </rPr>
      <t xml:space="preserve"> or </t>
    </r>
    <r>
      <rPr>
        <sz val="10"/>
        <color indexed="17"/>
        <rFont val="Trebuchet MS"/>
        <family val="2"/>
      </rPr>
      <t>green</t>
    </r>
    <r>
      <rPr>
        <sz val="10"/>
        <rFont val="Trebuchet MS"/>
        <family val="2"/>
      </rPr>
      <t xml:space="preserve"> titles.  </t>
    </r>
    <r>
      <rPr>
        <sz val="10"/>
        <color indexed="12"/>
        <rFont val="Trebuchet MS"/>
        <family val="2"/>
      </rPr>
      <t>Blue</t>
    </r>
    <r>
      <rPr>
        <sz val="10"/>
        <rFont val="Trebuchet MS"/>
        <family val="2"/>
      </rPr>
      <t xml:space="preserve"> fields are required</t>
    </r>
  </si>
  <si>
    <r>
      <t xml:space="preserve">fields for the page you are on.  </t>
    </r>
    <r>
      <rPr>
        <sz val="10"/>
        <color indexed="17"/>
        <rFont val="Trebuchet MS"/>
        <family val="2"/>
      </rPr>
      <t>Green</t>
    </r>
    <r>
      <rPr>
        <sz val="10"/>
        <rFont val="Trebuchet MS"/>
        <family val="2"/>
      </rPr>
      <t xml:space="preserve"> fields are optional.  These requirements can be different from page to</t>
    </r>
  </si>
  <si>
    <t>page.  Black fields are calculated fields, so no changes are required to them.</t>
  </si>
  <si>
    <t xml:space="preserve">   As always, I enjoy feedback about any and all of this.  You can send feedback to:</t>
  </si>
  <si>
    <t>shadowlight@medievalweapons.net</t>
  </si>
  <si>
    <t>Time for Next Visit - Let's you know when a building needs something next</t>
  </si>
  <si>
    <t>Days to Run - How many days your building will go.  Maintenance, Energy, and Hopper Size are used to determine this</t>
  </si>
  <si>
    <t>Energy Reserve - The current amount in the energy reserve based on the current time</t>
  </si>
  <si>
    <t>matters.  For purposes of this sheet the term Power refers to the number of Wind, Solar, or Fusion units you</t>
  </si>
  <si>
    <t>have in your hopper or inventory.  Energy refers to amount of energy you have with Potential Energy taken</t>
  </si>
  <si>
    <t>100 units in your hopper, that would be 100 Power (as far as this sheet works).  Now, you take that 100 Power</t>
  </si>
  <si>
    <t>to a harvester and go to add to it's Energy Reserve (in game it's the Power Reserve, but that's technically</t>
  </si>
  <si>
    <t>incorrect) you will have 200 Energy available to add.  I hope this clarifies the situation some.  As always send</t>
  </si>
  <si>
    <t>me feedback.</t>
  </si>
  <si>
    <t>Hopper Amount - The current amount of resource or power in the hopper</t>
  </si>
  <si>
    <t>Capacity - The current percentage of how full the hopper is</t>
  </si>
  <si>
    <t>Lot Info:</t>
  </si>
  <si>
    <t>PE - The Potential Energy of the resource you are on.  Only needed if the resource can be used for powering things</t>
  </si>
  <si>
    <t>Redeed Cost - Assuming you re-deed harvesters and generators every 7 days, this field is 1/7th the redeed cost</t>
  </si>
  <si>
    <t>Other Cost - Any other costs you might have, such as Rent</t>
  </si>
  <si>
    <t>Energy Consumed - How much energy it takes to run the building for a day</t>
  </si>
  <si>
    <t>Resources Harvested - How many resources are be produced per day</t>
  </si>
  <si>
    <t>Power Harvested - How much Power is harvested per day</t>
  </si>
  <si>
    <t>Energy Generated - How much Energy is generated per day</t>
  </si>
  <si>
    <t>Cost per Unit - How much each unit of Resource or Energy costs</t>
  </si>
  <si>
    <t>Cost per Unit w/ Energy - How much each unit of Resource costs with Energy converted to Credits</t>
  </si>
  <si>
    <t>Resource Sales:</t>
  </si>
  <si>
    <t>Amount Gathered - Amount of Resource or Power that building brings in per day</t>
  </si>
  <si>
    <t>Amount to Sell - How much you want to sell per day</t>
  </si>
  <si>
    <t>Selling price per unit - How much each unit will sell for</t>
  </si>
  <si>
    <t>Credit Value - How much you would make for selling your Amount to Sell at your Selling price per unit</t>
  </si>
  <si>
    <t>Resources Remaining - How many resources are left over</t>
  </si>
  <si>
    <t>Power Remaining - How much power is left over</t>
  </si>
  <si>
    <t>Energy Remaining - How much energy is left over</t>
  </si>
  <si>
    <t>Summary:</t>
  </si>
  <si>
    <t>Daily Gross Totals - Indicates your raw data for a day</t>
  </si>
  <si>
    <t>Net Totals - Indicate how much is left after costs are subtracted</t>
  </si>
  <si>
    <t>Overall Cost Per - Shows how much each unit costs</t>
  </si>
  <si>
    <t>Lookup Tables:</t>
  </si>
  <si>
    <t>THE END:</t>
  </si>
  <si>
    <t xml:space="preserve">   For current information about this project, head to</t>
  </si>
  <si>
    <t>http://swg.medievalweapons.net</t>
  </si>
  <si>
    <t xml:space="preserve">   If you wish to send feedback to me, send it to</t>
  </si>
  <si>
    <t>Everything you need to know about this sheet.</t>
  </si>
  <si>
    <t>Potential Energy is now handled</t>
  </si>
  <si>
    <t>Experimentation on the Spec Rate and Hopper Size is dealt with</t>
  </si>
  <si>
    <t>Other daily costs (such as rent) now has a field</t>
  </si>
  <si>
    <t>New page layouts and colors</t>
  </si>
  <si>
    <t>Time and Date stamp buttons</t>
  </si>
  <si>
    <t>Improved a lot of the initial formulas to be simpler</t>
  </si>
  <si>
    <t>Should have removed all DIV/0 error conditions</t>
  </si>
  <si>
    <t>Lots Used</t>
  </si>
  <si>
    <t>Hopper Capacity - If the harvester or generator has a non-default (experimented) hopper size, enter it here</t>
  </si>
  <si>
    <t>Lots Used - The number of lots a building uses</t>
  </si>
  <si>
    <t xml:space="preserve">  Dealing with the new Potential Energy system has been hard not due to the math, but to separating when it</t>
  </si>
  <si>
    <t>into account.  Let's say you have a Wind Generator on some wind with a PE of 1000.  After an hour you have</t>
  </si>
  <si>
    <t>Purchased power and Efficiency IV are handled</t>
  </si>
  <si>
    <t>New macros to manage Building Type, %, and Description</t>
  </si>
  <si>
    <t>Report</t>
  </si>
  <si>
    <t>Resources-Energy Consumed per Unit</t>
  </si>
  <si>
    <t>Extraction Base Rate</t>
  </si>
  <si>
    <t>Description / Resource</t>
  </si>
  <si>
    <t>Planet</t>
  </si>
  <si>
    <t>Various lookup tables for static data.  Edit at your own risk :)</t>
  </si>
  <si>
    <t>Planets</t>
  </si>
  <si>
    <t>Naboo</t>
  </si>
  <si>
    <t>Talus</t>
  </si>
  <si>
    <t>Tatooine</t>
  </si>
  <si>
    <t>Rori</t>
  </si>
  <si>
    <t>Lok</t>
  </si>
  <si>
    <t>Yavin IV</t>
  </si>
  <si>
    <t>Endor</t>
  </si>
  <si>
    <t>Dathomir</t>
  </si>
  <si>
    <t>Dantooine</t>
  </si>
  <si>
    <t>Corellia</t>
  </si>
  <si>
    <t>Owner</t>
  </si>
  <si>
    <t>Energy Reserve</t>
  </si>
  <si>
    <t>Owner Name</t>
  </si>
  <si>
    <t>Visit Order</t>
  </si>
  <si>
    <t>X Coord</t>
  </si>
  <si>
    <t>Y Coord</t>
  </si>
  <si>
    <t>Visit Rank</t>
  </si>
  <si>
    <t>Master Lot Table</t>
  </si>
  <si>
    <t>All data and most calculations for lots are found here.</t>
  </si>
  <si>
    <t>Row Index</t>
  </si>
  <si>
    <t>Formatting Styles</t>
  </si>
  <si>
    <t>Integer</t>
  </si>
  <si>
    <t>Time</t>
  </si>
  <si>
    <t>Date / Time</t>
  </si>
  <si>
    <t>0.0</t>
  </si>
  <si>
    <t>0.00</t>
  </si>
  <si>
    <t>#</t>
  </si>
  <si>
    <t>m/d/yyyy</t>
  </si>
  <si>
    <t>h:mm AM/PM</t>
  </si>
  <si>
    <t>m/d/yyyy h:mm AM/PM</t>
  </si>
  <si>
    <t>Integer with 0</t>
  </si>
  <si>
    <t>0</t>
  </si>
  <si>
    <t>Normal Format</t>
  </si>
  <si>
    <t>Custom View</t>
  </si>
  <si>
    <t>Define the view you want.  More information about this sheet in the Instructions page.</t>
  </si>
  <si>
    <t>Select Header</t>
  </si>
  <si>
    <t>City Tax %</t>
  </si>
  <si>
    <t>Use Redeed Cost?</t>
  </si>
  <si>
    <t>Owners</t>
  </si>
  <si>
    <t>v2.1</t>
  </si>
  <si>
    <t>Changed Spec Rate to Extraction Base Rate</t>
  </si>
  <si>
    <t>Purchased Energy Cost per Unit is now used on the Summary page</t>
  </si>
  <si>
    <t>Drop down list for Building Type on the Resource Sales page</t>
  </si>
  <si>
    <t>Removed some unused name definitions</t>
  </si>
  <si>
    <t>Efficiency IV is now set by Owner</t>
  </si>
  <si>
    <t>Owner field added to all versions</t>
  </si>
  <si>
    <t>Added Planet, X Coord, and Y Coord fields</t>
  </si>
  <si>
    <t>Moved all Data and most calculations to a Master Lot Table page (allows for easier updates)</t>
  </si>
  <si>
    <t>Made the Redeed cost optional</t>
  </si>
  <si>
    <t>Added a field for Player City Maintenance Tax</t>
  </si>
  <si>
    <t>Fixed an error with the Current Maintenace Pool formula</t>
  </si>
  <si>
    <t>Updated the Redeed forumla to use Efficiency IV</t>
  </si>
  <si>
    <t>Maint' Pool</t>
  </si>
  <si>
    <t>Daily Output</t>
  </si>
  <si>
    <t>Maint' Cost</t>
  </si>
  <si>
    <t>Displays the next 10 lots to visit.</t>
  </si>
  <si>
    <t>Displays each lot's current status.</t>
  </si>
  <si>
    <t>Displays each lot's daily requirements and output.</t>
  </si>
  <si>
    <t>Displays each lot's general information.</t>
  </si>
  <si>
    <t>Experiment with how selling your resources might work.</t>
  </si>
  <si>
    <t>Displays an overview of your lot's costs and efficiency.</t>
  </si>
  <si>
    <t>Added the Total-Credits w/ Energy per Unit field to the Summary page</t>
  </si>
  <si>
    <t>Vendors</t>
  </si>
  <si>
    <t>Track your daily costs for Vendors</t>
  </si>
  <si>
    <t>Name</t>
  </si>
  <si>
    <t>Description</t>
  </si>
  <si>
    <t>Maint' Rate</t>
  </si>
  <si>
    <t>Added the Report, Daily Output, Owners, Vendors, Custom View, and Master Lot Table pages</t>
  </si>
  <si>
    <t>Daily Cost</t>
  </si>
  <si>
    <t>Improved the cell copy macro to keep data in sync across the pages</t>
  </si>
  <si>
    <t xml:space="preserve">   There are 3 macros that this sheet uses.  The main one keeps the user data fields (such as Description) the</t>
  </si>
  <si>
    <t>two macros are the Date Stamp and Time Stamp on some other the page.  The functionality of this Excel file</t>
  </si>
  <si>
    <t>Protection-&gt;Unprotect Sheet.  There is no password (It's blank).</t>
  </si>
  <si>
    <t>USING THE CUSTOM VIEW:</t>
  </si>
  <si>
    <t xml:space="preserve">   You can create your own view of the data this sheet provides.  Click on the "Select Header" cell you want to change,</t>
  </si>
  <si>
    <t>select the value you want from the drop down list.  When the data is displayed you might find that the format is</t>
  </si>
  <si>
    <t>wrong and you have to change format.  Click on the "Normal Format" cell and try the formats listed.  This page is</t>
  </si>
  <si>
    <t>read-only.  If you have a suggestion about it, please email me.</t>
  </si>
  <si>
    <t>Report:</t>
  </si>
  <si>
    <t>Visit Order - The order in which your building will need attention</t>
  </si>
  <si>
    <t>Description / Resource - A text field for your use</t>
  </si>
  <si>
    <t>Planet - The planet the building is located on</t>
  </si>
  <si>
    <t>X Coord - The X coordinate of the waypoint</t>
  </si>
  <si>
    <t>Y Coord - The Y coordinate of the waypoint</t>
  </si>
  <si>
    <t>Maint' Pool - The amount of credits in the pool as of your Last Visit</t>
  </si>
  <si>
    <t>Maint' Pool - The current amount in the maintenance pool based on the current time</t>
  </si>
  <si>
    <t>Daily Output:</t>
  </si>
  <si>
    <t>Extraction Base Rate - If the harvester or generator has a non-default (experimented) rate, enter it here</t>
  </si>
  <si>
    <t>City Tax % - The % tax rate on the buildings maintenance pool</t>
  </si>
  <si>
    <t>Maint' Cost - How many credits it takes to maintain the building for a day</t>
  </si>
  <si>
    <t>Purchased Energy Cost per Unit - If you don't produce any power, how much to you buy it for</t>
  </si>
  <si>
    <t>Use Redeed Cost? - Determine if you want to use the assumption that you redeed a harvester about once a week</t>
  </si>
  <si>
    <t>Date Placed - The day the building was built</t>
  </si>
  <si>
    <t>Custom View:</t>
  </si>
  <si>
    <t>See the Master Lot Table section for column definitions</t>
  </si>
  <si>
    <t>Master Lot Table:</t>
  </si>
  <si>
    <t>Just Power / Energy Cost - The cost associated with just generators</t>
  </si>
  <si>
    <t>Visit Rank - Used to determine the Visit Order</t>
  </si>
  <si>
    <t>Vendors:</t>
  </si>
  <si>
    <t>Name - The displayed name of the vendor</t>
  </si>
  <si>
    <t>Planet - The planet the vendor is located on</t>
  </si>
  <si>
    <t>Maint' Rate - The Maintenance Rate of the vendor as seen from the status</t>
  </si>
  <si>
    <t>Last Visit - The last time you changed the Maintenance Pool</t>
  </si>
  <si>
    <t>Daily Cost - How many credits per day the vendor uses</t>
  </si>
  <si>
    <t>Days to Run - How many days your vendor will go</t>
  </si>
  <si>
    <t>Time for Next Visit - Let's you know when the vendor needs credits next</t>
  </si>
  <si>
    <t>Owners:</t>
  </si>
  <si>
    <t>Owner Name - The owner's name</t>
  </si>
  <si>
    <t>Efficiency IV? - Does the owner have Efficiency IV?</t>
  </si>
  <si>
    <t>Nothing more than the data used for this file</t>
  </si>
  <si>
    <t>Owner - The person who owns the lot.  Must be defined on the Owners page</t>
  </si>
  <si>
    <t>Updated the documentation page to reflect all the changes</t>
  </si>
  <si>
    <t>If you have a question, please read this page first.</t>
  </si>
  <si>
    <t>Played with the colors again :)</t>
  </si>
  <si>
    <t>Just Resource Cost - The cost associated with just harvesters</t>
  </si>
  <si>
    <t>Credit Cost w/ Vendors</t>
  </si>
  <si>
    <t>Credit Cost w/ Both</t>
  </si>
  <si>
    <t>Credit Cost w/ Energy</t>
  </si>
  <si>
    <t>Credits Earned w/ Vendors</t>
  </si>
  <si>
    <t>Total-Credits per Unit w/ Energy</t>
  </si>
  <si>
    <t>Resources-Credits per Unit w/ Vendors</t>
  </si>
  <si>
    <t>Resources-Credits per Unit w/ Energy</t>
  </si>
  <si>
    <t>Resources-Credits per Unit w/ Both</t>
  </si>
  <si>
    <t>Power-Credits per Unit w/ Vendors</t>
  </si>
  <si>
    <t>Energy-Credits per Unit w/ Vendors</t>
  </si>
  <si>
    <t>Total-Credits per Unit w/ Vendors</t>
  </si>
  <si>
    <t>Total-Credits per Unit w/ Both</t>
  </si>
  <si>
    <t>Added Vendor costs to the Summary page</t>
  </si>
  <si>
    <t>Planet, X Coord, and Y Coord have been added to the Maintenance page</t>
  </si>
  <si>
    <t>Lot Manager v2.2 - Created by ShadowLight</t>
  </si>
  <si>
    <t>v2.2</t>
  </si>
  <si>
    <t>Redid the Time/Date stamp button code for better International support</t>
  </si>
  <si>
    <t>Added more Owner (from 20 to 40)</t>
  </si>
  <si>
    <t>Resources
Collected
Per Day</t>
  </si>
  <si>
    <t>Harvester BER</t>
  </si>
  <si>
    <t>Resource Density (%)</t>
  </si>
  <si>
    <t>Resource Gathering
Completion Date</t>
  </si>
  <si>
    <t xml:space="preserve"> </t>
  </si>
  <si>
    <t>Resource Gather Time Calculator</t>
  </si>
  <si>
    <t>You can collect</t>
  </si>
  <si>
    <t>Resource Amount Needed</t>
  </si>
  <si>
    <t>units in</t>
  </si>
  <si>
    <t>Factory Runtime Calculator</t>
  </si>
  <si>
    <t>Item Complexity*</t>
  </si>
  <si>
    <t>Number of Items
Being Crafted</t>
  </si>
  <si>
    <t>Factory Production
Completion Date</t>
  </si>
  <si>
    <t>* Factory run time is based off of the item's original complexity, not its experimental complexity (i.e.: if you make an item that starts        
  with a complexity of 10 and you experiment the item until the complexity reaches 17, you would enter a value of 10 in cell B6).
The original complexity can be found by looking in your Datapad (CTRL-D) under the Draft Schematics tab or during the item creation process.</t>
  </si>
  <si>
    <t>Resource Usage</t>
  </si>
  <si>
    <t>Total Number
of Units Used</t>
  </si>
  <si>
    <t>Units Used
per Item</t>
  </si>
  <si>
    <t>Resource
Name</t>
  </si>
  <si>
    <t>Harvester-Elite</t>
  </si>
  <si>
    <t>Amount Per Day</t>
  </si>
  <si>
    <t>Current Values</t>
  </si>
  <si>
    <t>Enter the lot owners you have and the number of points of Efficiency bonuses from the General Expertise tree.</t>
  </si>
  <si>
    <t>Trader?</t>
  </si>
  <si>
    <t>storage</t>
  </si>
  <si>
    <t>maint</t>
  </si>
  <si>
    <t>energy</t>
  </si>
  <si>
    <t>harvesting</t>
  </si>
  <si>
    <t>Harvester
 Storage
(*/4)</t>
  </si>
  <si>
    <t>Harvester
Maintenance (*/4)</t>
  </si>
  <si>
    <t>Harvester
Energy
(*/4)</t>
  </si>
  <si>
    <t>Advanced
Harvesting
(*/2)</t>
  </si>
  <si>
    <t>Resource Class</t>
  </si>
  <si>
    <t>Resource Type</t>
  </si>
  <si>
    <t>Resources</t>
  </si>
  <si>
    <t>Resouce Class</t>
  </si>
  <si>
    <t>Resouce Type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</si>
</sst>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[$-409]dddd\,\ mmmm\ dd\,\ yyyy"/>
    <numFmt numFmtId="167" formatCode="[$-409]m/d/yy\ h:mm\ AM/PM;@"/>
    <numFmt numFmtId="168" formatCode="m/d/yy;@"/>
    <numFmt numFmtId="169" formatCode="0.000000000000000"/>
    <numFmt numFmtId="170" formatCode="0.0%"/>
    <numFmt numFmtId="171" formatCode="[$-409]h:mm:ss\ AM/PM"/>
    <numFmt numFmtId="172" formatCode="0.000"/>
    <numFmt numFmtId="173" formatCode="mmm\-yyyy"/>
    <numFmt numFmtId="174" formatCode="m/d/yyyy;@"/>
    <numFmt numFmtId="175" formatCode="m/d/yyyy\ h:mm:ss\ AM/PM"/>
    <numFmt numFmtId="176" formatCode="#,##0.0000000000"/>
    <numFmt numFmtId="177" formatCode="mm/dd/yyyy\ h:mm:ss\ AM/PM"/>
    <numFmt numFmtId="178" formatCode="m/d/yy\ h:mm:ss\ AM/PM"/>
    <numFmt numFmtId="179" formatCode="0.0000"/>
    <numFmt numFmtId="180" formatCode="0.00000"/>
    <numFmt numFmtId="181" formatCode="0.000000"/>
    <numFmt numFmtId="182" formatCode="0.0000000"/>
  </numFmts>
  <fonts count="29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b/>
      <sz val="10"/>
      <color indexed="12"/>
      <name val="Trebuchet MS"/>
      <family val="2"/>
    </font>
    <font>
      <i/>
      <sz val="10"/>
      <name val="Trebuchet MS"/>
      <family val="2"/>
    </font>
    <font>
      <i/>
      <u val="single"/>
      <sz val="10"/>
      <name val="Trebuchet MS"/>
      <family val="2"/>
    </font>
    <font>
      <b/>
      <sz val="16"/>
      <name val="Trebuchet MS"/>
      <family val="2"/>
    </font>
    <font>
      <sz val="8"/>
      <name val="Trebuchet MS"/>
      <family val="2"/>
    </font>
    <font>
      <b/>
      <sz val="10"/>
      <color indexed="17"/>
      <name val="Trebuchet MS"/>
      <family val="2"/>
    </font>
    <font>
      <u val="single"/>
      <sz val="10"/>
      <name val="Trebuchet MS"/>
      <family val="2"/>
    </font>
    <font>
      <sz val="10"/>
      <color indexed="12"/>
      <name val="Trebuchet MS"/>
      <family val="2"/>
    </font>
    <font>
      <sz val="10"/>
      <color indexed="17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55"/>
      <name val="Trebuchet MS"/>
      <family val="2"/>
    </font>
    <font>
      <b/>
      <u val="single"/>
      <sz val="10"/>
      <color indexed="10"/>
      <name val="Trebuchet MS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Trebuchet MS"/>
      <family val="2"/>
    </font>
    <font>
      <sz val="8"/>
      <color indexed="55"/>
      <name val="Trebuchet MS"/>
      <family val="2"/>
    </font>
    <font>
      <sz val="8"/>
      <color indexed="23"/>
      <name val="Trebuchet MS"/>
      <family val="2"/>
    </font>
    <font>
      <sz val="8"/>
      <color indexed="10"/>
      <name val="Trebuchet MS"/>
      <family val="2"/>
    </font>
    <font>
      <b/>
      <sz val="10"/>
      <color indexed="8"/>
      <name val="Trebuchet MS"/>
      <family val="2"/>
    </font>
    <font>
      <sz val="2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sz val="10"/>
      <color indexed="55"/>
      <name val="Trebuchet MS"/>
      <family val="2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/>
      <right style="thin"/>
      <top style="thin">
        <color indexed="10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>
        <color indexed="63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double"/>
      <top style="double"/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10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double"/>
      <right>
        <color indexed="63"/>
      </right>
      <top style="double">
        <color indexed="10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10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10"/>
      </top>
      <bottom>
        <color indexed="63"/>
      </bottom>
    </border>
    <border>
      <left style="thin">
        <color indexed="22"/>
      </left>
      <right style="thin"/>
      <top style="thin">
        <color indexed="10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 horizont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10" fillId="3" borderId="1" xfId="0" applyNumberFormat="1" applyFont="1" applyFill="1" applyBorder="1" applyAlignment="1" applyProtection="1">
      <alignment horizontal="center" wrapText="1"/>
      <protection hidden="1"/>
    </xf>
    <xf numFmtId="0" fontId="10" fillId="3" borderId="2" xfId="0" applyNumberFormat="1" applyFont="1" applyFill="1" applyBorder="1" applyAlignment="1" applyProtection="1">
      <alignment horizontal="center" wrapText="1"/>
      <protection hidden="1"/>
    </xf>
    <xf numFmtId="165" fontId="9" fillId="3" borderId="3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5" fillId="3" borderId="4" xfId="0" applyFont="1" applyFill="1" applyBorder="1" applyAlignment="1" applyProtection="1">
      <alignment horizontal="center" wrapText="1"/>
      <protection hidden="1"/>
    </xf>
    <xf numFmtId="0" fontId="10" fillId="3" borderId="1" xfId="0" applyFont="1" applyFill="1" applyBorder="1" applyAlignment="1" applyProtection="1">
      <alignment horizontal="center" wrapText="1"/>
      <protection hidden="1"/>
    </xf>
    <xf numFmtId="0" fontId="10" fillId="3" borderId="2" xfId="0" applyFont="1" applyFill="1" applyBorder="1" applyAlignment="1" applyProtection="1">
      <alignment horizontal="center" wrapText="1"/>
      <protection hidden="1"/>
    </xf>
    <xf numFmtId="0" fontId="5" fillId="3" borderId="1" xfId="0" applyFont="1" applyFill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3" borderId="3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5" xfId="0" applyFont="1" applyFill="1" applyBorder="1" applyAlignment="1" applyProtection="1">
      <alignment/>
      <protection hidden="1"/>
    </xf>
    <xf numFmtId="0" fontId="4" fillId="3" borderId="6" xfId="20" applyFill="1" applyBorder="1" applyAlignment="1" applyProtection="1">
      <alignment/>
      <protection hidden="1"/>
    </xf>
    <xf numFmtId="0" fontId="12" fillId="3" borderId="6" xfId="0" applyFont="1" applyFill="1" applyBorder="1" applyAlignment="1" applyProtection="1">
      <alignment/>
      <protection hidden="1"/>
    </xf>
    <xf numFmtId="0" fontId="13" fillId="3" borderId="6" xfId="0" applyFont="1" applyFill="1" applyBorder="1" applyAlignment="1" applyProtection="1">
      <alignment/>
      <protection hidden="1"/>
    </xf>
    <xf numFmtId="0" fontId="14" fillId="3" borderId="0" xfId="20" applyFont="1" applyFill="1" applyBorder="1" applyAlignment="1" applyProtection="1">
      <alignment/>
      <protection hidden="1"/>
    </xf>
    <xf numFmtId="0" fontId="11" fillId="2" borderId="0" xfId="20" applyFont="1" applyFill="1" applyBorder="1" applyAlignment="1" applyProtection="1">
      <alignment horizontal="left"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164" fontId="3" fillId="2" borderId="0" xfId="0" applyNumberFormat="1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0" fontId="9" fillId="3" borderId="4" xfId="0" applyFont="1" applyFill="1" applyBorder="1" applyAlignment="1" applyProtection="1">
      <alignment/>
      <protection locked="0"/>
    </xf>
    <xf numFmtId="0" fontId="9" fillId="3" borderId="1" xfId="0" applyFont="1" applyFill="1" applyBorder="1" applyAlignment="1" applyProtection="1">
      <alignment/>
      <protection locked="0"/>
    </xf>
    <xf numFmtId="0" fontId="9" fillId="3" borderId="2" xfId="0" applyFont="1" applyFill="1" applyBorder="1" applyAlignment="1" applyProtection="1">
      <alignment/>
      <protection locked="0"/>
    </xf>
    <xf numFmtId="0" fontId="9" fillId="3" borderId="4" xfId="0" applyFont="1" applyFill="1" applyBorder="1" applyAlignment="1" applyProtection="1">
      <alignment/>
      <protection hidden="1"/>
    </xf>
    <xf numFmtId="0" fontId="9" fillId="3" borderId="1" xfId="0" applyFont="1" applyFill="1" applyBorder="1" applyAlignment="1" applyProtection="1">
      <alignment/>
      <protection hidden="1"/>
    </xf>
    <xf numFmtId="0" fontId="9" fillId="3" borderId="3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3" borderId="4" xfId="0" applyFont="1" applyFill="1" applyBorder="1" applyAlignment="1" applyProtection="1">
      <alignment/>
      <protection hidden="1"/>
    </xf>
    <xf numFmtId="0" fontId="9" fillId="3" borderId="3" xfId="0" applyFont="1" applyFill="1" applyBorder="1" applyAlignment="1" applyProtection="1">
      <alignment/>
      <protection hidden="1"/>
    </xf>
    <xf numFmtId="0" fontId="5" fillId="0" borderId="4" xfId="0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10" fillId="0" borderId="1" xfId="0" applyFont="1" applyFill="1" applyBorder="1" applyAlignment="1" applyProtection="1">
      <alignment horizontal="center" wrapText="1"/>
      <protection hidden="1"/>
    </xf>
    <xf numFmtId="0" fontId="5" fillId="0" borderId="3" xfId="0" applyFont="1" applyFill="1" applyBorder="1" applyAlignment="1" applyProtection="1">
      <alignment horizontal="center" wrapText="1"/>
      <protection hidden="1"/>
    </xf>
    <xf numFmtId="0" fontId="3" fillId="0" borderId="4" xfId="0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 applyProtection="1">
      <alignment horizontal="center" wrapText="1"/>
      <protection hidden="1"/>
    </xf>
    <xf numFmtId="0" fontId="3" fillId="0" borderId="3" xfId="0" applyFont="1" applyFill="1" applyBorder="1" applyAlignment="1" applyProtection="1">
      <alignment horizontal="center" wrapText="1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 wrapText="1"/>
      <protection hidden="1"/>
    </xf>
    <xf numFmtId="0" fontId="3" fillId="3" borderId="9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167" fontId="9" fillId="3" borderId="1" xfId="0" applyNumberFormat="1" applyFont="1" applyFill="1" applyBorder="1" applyAlignment="1" applyProtection="1">
      <alignment/>
      <protection hidden="1"/>
    </xf>
    <xf numFmtId="167" fontId="9" fillId="5" borderId="1" xfId="0" applyNumberFormat="1" applyFont="1" applyFill="1" applyBorder="1" applyAlignment="1" applyProtection="1">
      <alignment/>
      <protection hidden="1"/>
    </xf>
    <xf numFmtId="0" fontId="5" fillId="0" borderId="1" xfId="0" applyNumberFormat="1" applyFont="1" applyFill="1" applyBorder="1" applyAlignment="1" applyProtection="1">
      <alignment horizontal="center" wrapText="1"/>
      <protection hidden="1"/>
    </xf>
    <xf numFmtId="0" fontId="10" fillId="0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NumberFormat="1" applyFont="1" applyFill="1" applyBorder="1" applyAlignment="1" applyProtection="1">
      <alignment horizontal="center" wrapText="1"/>
      <protection hidden="1"/>
    </xf>
    <xf numFmtId="0" fontId="3" fillId="0" borderId="9" xfId="0" applyFont="1" applyFill="1" applyBorder="1" applyAlignment="1" applyProtection="1">
      <alignment horizontal="center" wrapText="1"/>
      <protection hidden="1"/>
    </xf>
    <xf numFmtId="0" fontId="15" fillId="2" borderId="0" xfId="0" applyFont="1" applyFill="1" applyBorder="1" applyAlignment="1" applyProtection="1">
      <alignment horizontal="center" wrapText="1"/>
      <protection hidden="1"/>
    </xf>
    <xf numFmtId="0" fontId="5" fillId="0" borderId="8" xfId="0" applyNumberFormat="1" applyFont="1" applyFill="1" applyBorder="1" applyAlignment="1" applyProtection="1">
      <alignment horizontal="center" wrapText="1"/>
      <protection hidden="1"/>
    </xf>
    <xf numFmtId="0" fontId="3" fillId="0" borderId="9" xfId="0" applyNumberFormat="1" applyFont="1" applyFill="1" applyBorder="1" applyAlignment="1" applyProtection="1">
      <alignment horizontal="center" wrapText="1"/>
      <protection hidden="1"/>
    </xf>
    <xf numFmtId="0" fontId="10" fillId="0" borderId="2" xfId="0" applyNumberFormat="1" applyFont="1" applyFill="1" applyBorder="1" applyAlignment="1" applyProtection="1">
      <alignment horizontal="center" wrapText="1"/>
      <protection hidden="1"/>
    </xf>
    <xf numFmtId="0" fontId="3" fillId="0" borderId="8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3" xfId="0" applyNumberFormat="1" applyFont="1" applyFill="1" applyBorder="1" applyAlignment="1" applyProtection="1">
      <alignment horizontal="center" wrapText="1"/>
      <protection hidden="1"/>
    </xf>
    <xf numFmtId="0" fontId="10" fillId="2" borderId="0" xfId="0" applyNumberFormat="1" applyFont="1" applyFill="1" applyBorder="1" applyAlignment="1" applyProtection="1">
      <alignment horizontal="center" wrapText="1"/>
      <protection hidden="1"/>
    </xf>
    <xf numFmtId="0" fontId="5" fillId="3" borderId="8" xfId="0" applyNumberFormat="1" applyFont="1" applyFill="1" applyBorder="1" applyAlignment="1" applyProtection="1">
      <alignment horizontal="center" wrapText="1"/>
      <protection hidden="1"/>
    </xf>
    <xf numFmtId="0" fontId="3" fillId="3" borderId="7" xfId="0" applyNumberFormat="1" applyFont="1" applyFill="1" applyBorder="1" applyAlignment="1" applyProtection="1">
      <alignment horizontal="center" wrapText="1"/>
      <protection hidden="1"/>
    </xf>
    <xf numFmtId="0" fontId="9" fillId="6" borderId="4" xfId="0" applyFont="1" applyFill="1" applyBorder="1" applyAlignment="1" applyProtection="1">
      <alignment/>
      <protection hidden="1"/>
    </xf>
    <xf numFmtId="165" fontId="9" fillId="6" borderId="3" xfId="0" applyNumberFormat="1" applyFont="1" applyFill="1" applyBorder="1" applyAlignment="1" applyProtection="1">
      <alignment/>
      <protection hidden="1"/>
    </xf>
    <xf numFmtId="0" fontId="9" fillId="6" borderId="4" xfId="0" applyFont="1" applyFill="1" applyBorder="1" applyAlignment="1" applyProtection="1">
      <alignment wrapText="1"/>
      <protection hidden="1"/>
    </xf>
    <xf numFmtId="165" fontId="9" fillId="3" borderId="8" xfId="0" applyNumberFormat="1" applyFont="1" applyFill="1" applyBorder="1" applyAlignment="1" applyProtection="1">
      <alignment/>
      <protection hidden="1"/>
    </xf>
    <xf numFmtId="0" fontId="9" fillId="3" borderId="9" xfId="0" applyFont="1" applyFill="1" applyBorder="1" applyAlignment="1" applyProtection="1">
      <alignment/>
      <protection hidden="1"/>
    </xf>
    <xf numFmtId="0" fontId="5" fillId="0" borderId="2" xfId="0" applyNumberFormat="1" applyFont="1" applyFill="1" applyBorder="1" applyAlignment="1" applyProtection="1">
      <alignment horizontal="center" wrapText="1"/>
      <protection hidden="1"/>
    </xf>
    <xf numFmtId="0" fontId="9" fillId="7" borderId="4" xfId="0" applyFont="1" applyFill="1" applyBorder="1" applyAlignment="1" applyProtection="1">
      <alignment/>
      <protection hidden="1"/>
    </xf>
    <xf numFmtId="0" fontId="9" fillId="7" borderId="1" xfId="0" applyFont="1" applyFill="1" applyBorder="1" applyAlignment="1" applyProtection="1">
      <alignment/>
      <protection hidden="1"/>
    </xf>
    <xf numFmtId="0" fontId="9" fillId="7" borderId="3" xfId="0" applyFont="1" applyFill="1" applyBorder="1" applyAlignment="1" applyProtection="1">
      <alignment/>
      <protection hidden="1"/>
    </xf>
    <xf numFmtId="0" fontId="9" fillId="7" borderId="4" xfId="0" applyFont="1" applyFill="1" applyBorder="1" applyAlignment="1" applyProtection="1">
      <alignment/>
      <protection hidden="1"/>
    </xf>
    <xf numFmtId="0" fontId="9" fillId="7" borderId="3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7" borderId="7" xfId="0" applyFont="1" applyFill="1" applyBorder="1" applyAlignment="1" applyProtection="1">
      <alignment/>
      <protection hidden="1"/>
    </xf>
    <xf numFmtId="0" fontId="9" fillId="3" borderId="7" xfId="0" applyFont="1" applyFill="1" applyBorder="1" applyAlignment="1" applyProtection="1">
      <alignment/>
      <protection hidden="1"/>
    </xf>
    <xf numFmtId="49" fontId="9" fillId="7" borderId="11" xfId="0" applyNumberFormat="1" applyFont="1" applyFill="1" applyBorder="1" applyAlignment="1" applyProtection="1">
      <alignment/>
      <protection hidden="1"/>
    </xf>
    <xf numFmtId="49" fontId="9" fillId="3" borderId="11" xfId="0" applyNumberFormat="1" applyFont="1" applyFill="1" applyBorder="1" applyAlignment="1" applyProtection="1">
      <alignment/>
      <protection hidden="1"/>
    </xf>
    <xf numFmtId="0" fontId="3" fillId="8" borderId="6" xfId="0" applyFont="1" applyFill="1" applyBorder="1" applyAlignment="1" applyProtection="1">
      <alignment/>
      <protection hidden="1"/>
    </xf>
    <xf numFmtId="0" fontId="2" fillId="8" borderId="0" xfId="0" applyFont="1" applyFill="1" applyBorder="1" applyAlignment="1" applyProtection="1">
      <alignment/>
      <protection hidden="1"/>
    </xf>
    <xf numFmtId="0" fontId="2" fillId="8" borderId="5" xfId="0" applyFont="1" applyFill="1" applyBorder="1" applyAlignment="1" applyProtection="1">
      <alignment/>
      <protection hidden="1"/>
    </xf>
    <xf numFmtId="0" fontId="9" fillId="9" borderId="1" xfId="0" applyFont="1" applyFill="1" applyBorder="1" applyAlignment="1" applyProtection="1">
      <alignment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64" fontId="9" fillId="3" borderId="8" xfId="0" applyNumberFormat="1" applyFont="1" applyFill="1" applyBorder="1" applyAlignment="1" applyProtection="1">
      <alignment/>
      <protection hidden="1"/>
    </xf>
    <xf numFmtId="164" fontId="9" fillId="9" borderId="8" xfId="0" applyNumberFormat="1" applyFont="1" applyFill="1" applyBorder="1" applyAlignment="1" applyProtection="1">
      <alignment/>
      <protection hidden="1"/>
    </xf>
    <xf numFmtId="0" fontId="9" fillId="9" borderId="9" xfId="0" applyFont="1" applyFill="1" applyBorder="1" applyAlignment="1" applyProtection="1">
      <alignment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2" fontId="9" fillId="3" borderId="10" xfId="0" applyNumberFormat="1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center" wrapText="1"/>
      <protection hidden="1"/>
    </xf>
    <xf numFmtId="0" fontId="9" fillId="10" borderId="8" xfId="0" applyNumberFormat="1" applyFont="1" applyFill="1" applyBorder="1" applyAlignment="1" applyProtection="1">
      <alignment horizontal="left"/>
      <protection hidden="1"/>
    </xf>
    <xf numFmtId="0" fontId="9" fillId="10" borderId="1" xfId="0" applyNumberFormat="1" applyFont="1" applyFill="1" applyBorder="1" applyAlignment="1" applyProtection="1">
      <alignment horizontal="left"/>
      <protection hidden="1"/>
    </xf>
    <xf numFmtId="0" fontId="9" fillId="10" borderId="1" xfId="0" applyFont="1" applyFill="1" applyBorder="1" applyAlignment="1" applyProtection="1">
      <alignment/>
      <protection hidden="1"/>
    </xf>
    <xf numFmtId="0" fontId="9" fillId="10" borderId="9" xfId="0" applyFont="1" applyFill="1" applyBorder="1" applyAlignment="1" applyProtection="1">
      <alignment/>
      <protection hidden="1"/>
    </xf>
    <xf numFmtId="0" fontId="9" fillId="3" borderId="8" xfId="0" applyNumberFormat="1" applyFont="1" applyFill="1" applyBorder="1" applyAlignment="1" applyProtection="1">
      <alignment horizontal="left"/>
      <protection hidden="1"/>
    </xf>
    <xf numFmtId="0" fontId="9" fillId="3" borderId="1" xfId="0" applyNumberFormat="1" applyFont="1" applyFill="1" applyBorder="1" applyAlignment="1" applyProtection="1">
      <alignment horizontal="left"/>
      <protection hidden="1"/>
    </xf>
    <xf numFmtId="0" fontId="3" fillId="3" borderId="12" xfId="0" applyFont="1" applyFill="1" applyBorder="1" applyAlignment="1" applyProtection="1">
      <alignment horizontal="center" wrapText="1"/>
      <protection locked="0"/>
    </xf>
    <xf numFmtId="0" fontId="3" fillId="3" borderId="14" xfId="0" applyFont="1" applyFill="1" applyBorder="1" applyAlignment="1" applyProtection="1">
      <alignment horizontal="center" wrapText="1"/>
      <protection locked="0"/>
    </xf>
    <xf numFmtId="0" fontId="21" fillId="3" borderId="1" xfId="0" applyFont="1" applyFill="1" applyBorder="1" applyAlignment="1" applyProtection="1">
      <alignment horizontal="center" wrapText="1"/>
      <protection locked="0"/>
    </xf>
    <xf numFmtId="0" fontId="21" fillId="3" borderId="9" xfId="0" applyFont="1" applyFill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wrapText="1"/>
      <protection hidden="1"/>
    </xf>
    <xf numFmtId="0" fontId="23" fillId="3" borderId="8" xfId="0" applyFont="1" applyFill="1" applyBorder="1" applyAlignment="1" applyProtection="1">
      <alignment horizontal="center" wrapText="1"/>
      <protection hidden="1"/>
    </xf>
    <xf numFmtId="0" fontId="3" fillId="3" borderId="10" xfId="0" applyFont="1" applyFill="1" applyBorder="1" applyAlignment="1" applyProtection="1">
      <alignment horizontal="center" wrapText="1"/>
      <protection hidden="1"/>
    </xf>
    <xf numFmtId="165" fontId="9" fillId="5" borderId="8" xfId="0" applyNumberFormat="1" applyFont="1" applyFill="1" applyBorder="1" applyAlignment="1" applyProtection="1">
      <alignment/>
      <protection hidden="1"/>
    </xf>
    <xf numFmtId="2" fontId="9" fillId="5" borderId="10" xfId="0" applyNumberFormat="1" applyFont="1" applyFill="1" applyBorder="1" applyAlignment="1" applyProtection="1">
      <alignment/>
      <protection hidden="1"/>
    </xf>
    <xf numFmtId="165" fontId="9" fillId="5" borderId="3" xfId="0" applyNumberFormat="1" applyFont="1" applyFill="1" applyBorder="1" applyAlignment="1" applyProtection="1">
      <alignment/>
      <protection hidden="1"/>
    </xf>
    <xf numFmtId="0" fontId="9" fillId="5" borderId="4" xfId="0" applyFont="1" applyFill="1" applyBorder="1" applyAlignment="1" applyProtection="1">
      <alignment/>
      <protection locked="0"/>
    </xf>
    <xf numFmtId="0" fontId="9" fillId="5" borderId="1" xfId="0" applyFont="1" applyFill="1" applyBorder="1" applyAlignment="1" applyProtection="1">
      <alignment/>
      <protection locked="0"/>
    </xf>
    <xf numFmtId="1" fontId="9" fillId="5" borderId="1" xfId="0" applyNumberFormat="1" applyFont="1" applyFill="1" applyBorder="1" applyAlignment="1" applyProtection="1">
      <alignment/>
      <protection locked="0"/>
    </xf>
    <xf numFmtId="167" fontId="9" fillId="5" borderId="1" xfId="0" applyNumberFormat="1" applyFont="1" applyFill="1" applyBorder="1" applyAlignment="1" applyProtection="1">
      <alignment/>
      <protection locked="0"/>
    </xf>
    <xf numFmtId="1" fontId="9" fillId="5" borderId="2" xfId="0" applyNumberFormat="1" applyFont="1" applyFill="1" applyBorder="1" applyAlignment="1" applyProtection="1">
      <alignment/>
      <protection locked="0"/>
    </xf>
    <xf numFmtId="1" fontId="9" fillId="3" borderId="1" xfId="0" applyNumberFormat="1" applyFont="1" applyFill="1" applyBorder="1" applyAlignment="1" applyProtection="1">
      <alignment/>
      <protection locked="0"/>
    </xf>
    <xf numFmtId="167" fontId="9" fillId="3" borderId="1" xfId="0" applyNumberFormat="1" applyFont="1" applyFill="1" applyBorder="1" applyAlignment="1" applyProtection="1">
      <alignment/>
      <protection locked="0"/>
    </xf>
    <xf numFmtId="1" fontId="9" fillId="3" borderId="2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hidden="1"/>
    </xf>
    <xf numFmtId="0" fontId="9" fillId="11" borderId="4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4" borderId="6" xfId="0" applyFont="1" applyFill="1" applyBorder="1" applyAlignment="1" applyProtection="1">
      <alignment/>
      <protection hidden="1"/>
    </xf>
    <xf numFmtId="0" fontId="3" fillId="0" borderId="8" xfId="0" applyFont="1" applyFill="1" applyBorder="1" applyAlignment="1" applyProtection="1">
      <alignment horizontal="center" wrapText="1"/>
      <protection hidden="1"/>
    </xf>
    <xf numFmtId="0" fontId="12" fillId="4" borderId="6" xfId="0" applyFont="1" applyFill="1" applyBorder="1" applyAlignment="1" applyProtection="1">
      <alignment/>
      <protection hidden="1"/>
    </xf>
    <xf numFmtId="165" fontId="9" fillId="3" borderId="15" xfId="0" applyNumberFormat="1" applyFont="1" applyFill="1" applyBorder="1" applyAlignment="1" applyProtection="1">
      <alignment/>
      <protection hidden="1"/>
    </xf>
    <xf numFmtId="0" fontId="9" fillId="3" borderId="4" xfId="0" applyFont="1" applyFill="1" applyBorder="1" applyAlignment="1" applyProtection="1">
      <alignment wrapText="1"/>
      <protection hidden="1"/>
    </xf>
    <xf numFmtId="165" fontId="9" fillId="2" borderId="0" xfId="0" applyNumberFormat="1" applyFont="1" applyFill="1" applyBorder="1" applyAlignment="1" applyProtection="1">
      <alignment/>
      <protection hidden="1"/>
    </xf>
    <xf numFmtId="172" fontId="9" fillId="6" borderId="3" xfId="0" applyNumberFormat="1" applyFont="1" applyFill="1" applyBorder="1" applyAlignment="1" applyProtection="1">
      <alignment/>
      <protection hidden="1"/>
    </xf>
    <xf numFmtId="172" fontId="9" fillId="3" borderId="3" xfId="0" applyNumberFormat="1" applyFont="1" applyFill="1" applyBorder="1" applyAlignment="1" applyProtection="1">
      <alignment/>
      <protection hidden="1"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4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25" fillId="0" borderId="16" xfId="0" applyNumberFormat="1" applyFont="1" applyFill="1" applyBorder="1" applyAlignment="1">
      <alignment horizont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8" xfId="0" applyNumberFormat="1" applyFont="1" applyFill="1" applyBorder="1" applyAlignment="1" applyProtection="1">
      <alignment horizontal="center" vertical="center" wrapText="1"/>
      <protection locked="0"/>
    </xf>
    <xf numFmtId="22" fontId="2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3" fontId="0" fillId="3" borderId="24" xfId="0" applyNumberFormat="1" applyFill="1" applyBorder="1" applyAlignment="1" applyProtection="1">
      <alignment horizontal="center" vertical="center" wrapText="1"/>
      <protection locked="0"/>
    </xf>
    <xf numFmtId="175" fontId="0" fillId="0" borderId="25" xfId="0" applyNumberFormat="1" applyFont="1" applyFill="1" applyBorder="1" applyAlignment="1" applyProtection="1">
      <alignment horizontal="center"/>
      <protection locked="0"/>
    </xf>
    <xf numFmtId="175" fontId="0" fillId="3" borderId="26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ill="1" applyBorder="1" applyAlignment="1" applyProtection="1">
      <alignment horizontal="center" vertical="center" wrapText="1"/>
      <protection locked="0"/>
    </xf>
    <xf numFmtId="176" fontId="0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175" fontId="0" fillId="2" borderId="0" xfId="0" applyNumberFormat="1" applyFill="1" applyBorder="1" applyAlignment="1">
      <alignment/>
    </xf>
    <xf numFmtId="3" fontId="0" fillId="2" borderId="21" xfId="0" applyNumberFormat="1" applyFont="1" applyFill="1" applyBorder="1" applyAlignment="1" applyProtection="1">
      <alignment horizontal="center"/>
      <protection locked="0"/>
    </xf>
    <xf numFmtId="0" fontId="0" fillId="2" borderId="3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2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2" xfId="0" applyNumberFormat="1" applyFill="1" applyBorder="1" applyAlignment="1" applyProtection="1">
      <alignment horizontal="center" vertical="center" wrapText="1"/>
      <protection locked="0"/>
    </xf>
    <xf numFmtId="3" fontId="0" fillId="2" borderId="0" xfId="0" applyNumberFormat="1" applyFont="1" applyFill="1" applyBorder="1" applyAlignment="1" applyProtection="1">
      <alignment horizontal="center"/>
      <protection locked="0"/>
    </xf>
    <xf numFmtId="175" fontId="26" fillId="2" borderId="0" xfId="0" applyNumberFormat="1" applyFont="1" applyFill="1" applyAlignment="1">
      <alignment horizontal="center"/>
    </xf>
    <xf numFmtId="18" fontId="0" fillId="2" borderId="31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>
      <alignment/>
    </xf>
    <xf numFmtId="18" fontId="0" fillId="2" borderId="0" xfId="0" applyNumberFormat="1" applyFont="1" applyFill="1" applyAlignment="1">
      <alignment/>
    </xf>
    <xf numFmtId="177" fontId="0" fillId="2" borderId="0" xfId="0" applyNumberFormat="1" applyFill="1" applyAlignment="1">
      <alignment/>
    </xf>
    <xf numFmtId="0" fontId="0" fillId="2" borderId="3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36" xfId="0" applyNumberFormat="1" applyFill="1" applyBorder="1" applyAlignment="1" applyProtection="1">
      <alignment horizontal="center" vertical="center" wrapText="1"/>
      <protection locked="0"/>
    </xf>
    <xf numFmtId="178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 applyProtection="1">
      <alignment horizontal="center" vertical="center" wrapText="1"/>
      <protection locked="0"/>
    </xf>
    <xf numFmtId="1" fontId="0" fillId="2" borderId="0" xfId="0" applyNumberFormat="1" applyFont="1" applyFill="1" applyBorder="1" applyAlignment="1">
      <alignment horizontal="left"/>
    </xf>
    <xf numFmtId="175" fontId="0" fillId="2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center"/>
    </xf>
    <xf numFmtId="0" fontId="24" fillId="2" borderId="38" xfId="0" applyNumberFormat="1" applyFont="1" applyFill="1" applyBorder="1" applyAlignment="1">
      <alignment/>
    </xf>
    <xf numFmtId="0" fontId="25" fillId="2" borderId="38" xfId="0" applyNumberFormat="1" applyFont="1" applyFill="1" applyBorder="1" applyAlignment="1">
      <alignment horizontal="center" vertical="center" wrapText="1"/>
    </xf>
    <xf numFmtId="0" fontId="25" fillId="4" borderId="19" xfId="0" applyNumberFormat="1" applyFont="1" applyFill="1" applyBorder="1" applyAlignment="1">
      <alignment horizontal="center" vertical="center" wrapText="1"/>
    </xf>
    <xf numFmtId="0" fontId="25" fillId="4" borderId="39" xfId="0" applyNumberFormat="1" applyFont="1" applyFill="1" applyBorder="1" applyAlignment="1">
      <alignment horizontal="center" vertical="center" wrapText="1"/>
    </xf>
    <xf numFmtId="22" fontId="25" fillId="4" borderId="39" xfId="0" applyNumberFormat="1" applyFont="1" applyFill="1" applyBorder="1" applyAlignment="1">
      <alignment horizontal="center" vertical="center" wrapText="1"/>
    </xf>
    <xf numFmtId="0" fontId="25" fillId="4" borderId="20" xfId="0" applyNumberFormat="1" applyFont="1" applyFill="1" applyBorder="1" applyAlignment="1">
      <alignment horizontal="center" vertical="center" wrapText="1"/>
    </xf>
    <xf numFmtId="0" fontId="0" fillId="2" borderId="38" xfId="0" applyNumberFormat="1" applyFill="1" applyBorder="1" applyAlignment="1" applyProtection="1">
      <alignment horizontal="center" vertical="center" wrapText="1"/>
      <protection locked="0"/>
    </xf>
    <xf numFmtId="175" fontId="0" fillId="3" borderId="40" xfId="0" applyNumberFormat="1" applyFill="1" applyBorder="1" applyAlignment="1" applyProtection="1">
      <alignment horizontal="center" vertical="center" wrapText="1"/>
      <protection locked="0"/>
    </xf>
    <xf numFmtId="175" fontId="0" fillId="3" borderId="26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22" fontId="0" fillId="2" borderId="0" xfId="0" applyNumberFormat="1" applyFill="1" applyBorder="1" applyAlignment="1">
      <alignment horizontal="center" vertical="center" wrapText="1"/>
    </xf>
    <xf numFmtId="175" fontId="0" fillId="2" borderId="0" xfId="0" applyNumberFormat="1" applyFill="1" applyAlignment="1">
      <alignment/>
    </xf>
    <xf numFmtId="18" fontId="0" fillId="2" borderId="0" xfId="0" applyNumberFormat="1" applyFill="1" applyAlignment="1">
      <alignment/>
    </xf>
    <xf numFmtId="0" fontId="26" fillId="2" borderId="0" xfId="0" applyNumberFormat="1" applyFont="1" applyFill="1" applyAlignment="1">
      <alignment/>
    </xf>
    <xf numFmtId="175" fontId="26" fillId="2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5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182" fontId="26" fillId="2" borderId="0" xfId="0" applyNumberFormat="1" applyFont="1" applyFill="1" applyAlignment="1">
      <alignment/>
    </xf>
    <xf numFmtId="0" fontId="9" fillId="0" borderId="4" xfId="0" applyFont="1" applyFill="1" applyBorder="1" applyAlignment="1" applyProtection="1">
      <alignment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/>
      <protection hidden="1"/>
    </xf>
    <xf numFmtId="0" fontId="9" fillId="11" borderId="2" xfId="0" applyFont="1" applyFill="1" applyBorder="1" applyAlignment="1" applyProtection="1">
      <alignment/>
      <protection locked="0"/>
    </xf>
    <xf numFmtId="3" fontId="0" fillId="3" borderId="41" xfId="0" applyNumberFormat="1" applyFill="1" applyBorder="1" applyAlignment="1" applyProtection="1">
      <alignment horizontal="center" vertical="center" wrapText="1"/>
      <protection locked="0"/>
    </xf>
    <xf numFmtId="3" fontId="0" fillId="3" borderId="42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>
      <alignment horizontal="center"/>
    </xf>
    <xf numFmtId="0" fontId="2" fillId="2" borderId="31" xfId="0" applyFont="1" applyFill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31" xfId="0" applyFont="1" applyFill="1" applyBorder="1" applyAlignment="1" applyProtection="1">
      <alignment horizontal="center" wrapText="1"/>
      <protection hidden="1"/>
    </xf>
    <xf numFmtId="0" fontId="9" fillId="11" borderId="0" xfId="0" applyFont="1" applyFill="1" applyBorder="1" applyAlignment="1" applyProtection="1">
      <alignment/>
      <protection locked="0"/>
    </xf>
    <xf numFmtId="0" fontId="9" fillId="11" borderId="2" xfId="0" applyFont="1" applyFill="1" applyBorder="1" applyAlignment="1" applyProtection="1">
      <alignment horizontal="center"/>
      <protection locked="0"/>
    </xf>
    <xf numFmtId="0" fontId="9" fillId="11" borderId="1" xfId="0" applyFont="1" applyFill="1" applyBorder="1" applyAlignment="1" applyProtection="1">
      <alignment horizontal="center"/>
      <protection hidden="1"/>
    </xf>
    <xf numFmtId="0" fontId="9" fillId="11" borderId="0" xfId="0" applyFont="1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2" fillId="11" borderId="1" xfId="0" applyFont="1" applyFill="1" applyBorder="1" applyAlignment="1" applyProtection="1">
      <alignment/>
      <protection hidden="1"/>
    </xf>
    <xf numFmtId="0" fontId="2" fillId="11" borderId="0" xfId="0" applyFont="1" applyFill="1" applyAlignment="1" applyProtection="1">
      <alignment/>
      <protection hidden="1"/>
    </xf>
    <xf numFmtId="0" fontId="2" fillId="0" borderId="1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9" fillId="5" borderId="1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3" fillId="7" borderId="10" xfId="0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9" fillId="5" borderId="8" xfId="0" applyFont="1" applyFill="1" applyBorder="1" applyAlignment="1" applyProtection="1">
      <alignment horizontal="center"/>
      <protection hidden="1"/>
    </xf>
    <xf numFmtId="0" fontId="9" fillId="5" borderId="1" xfId="0" applyNumberFormat="1" applyFont="1" applyFill="1" applyBorder="1" applyAlignment="1" applyProtection="1">
      <alignment horizontal="center"/>
      <protection hidden="1"/>
    </xf>
    <xf numFmtId="167" fontId="9" fillId="5" borderId="1" xfId="0" applyNumberFormat="1" applyFont="1" applyFill="1" applyBorder="1" applyAlignment="1" applyProtection="1">
      <alignment horizontal="center"/>
      <protection hidden="1"/>
    </xf>
    <xf numFmtId="0" fontId="9" fillId="5" borderId="9" xfId="0" applyFont="1" applyFill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0" fontId="9" fillId="3" borderId="1" xfId="0" applyNumberFormat="1" applyFont="1" applyFill="1" applyBorder="1" applyAlignment="1" applyProtection="1">
      <alignment horizontal="center"/>
      <protection hidden="1"/>
    </xf>
    <xf numFmtId="167" fontId="9" fillId="3" borderId="1" xfId="0" applyNumberFormat="1" applyFont="1" applyFill="1" applyBorder="1" applyAlignment="1" applyProtection="1">
      <alignment horizontal="center"/>
      <protection hidden="1"/>
    </xf>
    <xf numFmtId="49" fontId="9" fillId="3" borderId="9" xfId="0" applyNumberFormat="1" applyFont="1" applyFill="1" applyBorder="1" applyAlignment="1" applyProtection="1">
      <alignment horizontal="center"/>
      <protection hidden="1"/>
    </xf>
    <xf numFmtId="49" fontId="9" fillId="5" borderId="9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NumberFormat="1" applyFont="1" applyFill="1" applyBorder="1" applyAlignment="1" applyProtection="1">
      <alignment horizontal="center"/>
      <protection hidden="1"/>
    </xf>
    <xf numFmtId="49" fontId="9" fillId="11" borderId="4" xfId="0" applyNumberFormat="1" applyFont="1" applyFill="1" applyBorder="1" applyAlignment="1" applyProtection="1">
      <alignment horizontal="center"/>
      <protection locked="0"/>
    </xf>
    <xf numFmtId="1" fontId="9" fillId="11" borderId="1" xfId="0" applyNumberFormat="1" applyFont="1" applyFill="1" applyBorder="1" applyAlignment="1" applyProtection="1">
      <alignment horizontal="center"/>
      <protection locked="0"/>
    </xf>
    <xf numFmtId="49" fontId="9" fillId="11" borderId="1" xfId="0" applyNumberFormat="1" applyFont="1" applyFill="1" applyBorder="1" applyAlignment="1" applyProtection="1">
      <alignment horizontal="center"/>
      <protection locked="0"/>
    </xf>
    <xf numFmtId="168" fontId="9" fillId="11" borderId="1" xfId="0" applyNumberFormat="1" applyFont="1" applyFill="1" applyBorder="1" applyAlignment="1" applyProtection="1">
      <alignment horizontal="center"/>
      <protection locked="0"/>
    </xf>
    <xf numFmtId="167" fontId="9" fillId="11" borderId="1" xfId="0" applyNumberFormat="1" applyFont="1" applyFill="1" applyBorder="1" applyAlignment="1" applyProtection="1">
      <alignment horizontal="center"/>
      <protection locked="0"/>
    </xf>
    <xf numFmtId="1" fontId="9" fillId="11" borderId="3" xfId="0" applyNumberFormat="1" applyFont="1" applyFill="1" applyBorder="1" applyAlignment="1" applyProtection="1">
      <alignment horizontal="center"/>
      <protection locked="0"/>
    </xf>
    <xf numFmtId="2" fontId="9" fillId="11" borderId="4" xfId="0" applyNumberFormat="1" applyFont="1" applyFill="1" applyBorder="1" applyAlignment="1" applyProtection="1">
      <alignment horizontal="center"/>
      <protection hidden="1"/>
    </xf>
    <xf numFmtId="167" fontId="9" fillId="11" borderId="1" xfId="0" applyNumberFormat="1" applyFont="1" applyFill="1" applyBorder="1" applyAlignment="1" applyProtection="1">
      <alignment horizontal="center"/>
      <protection hidden="1"/>
    </xf>
    <xf numFmtId="165" fontId="9" fillId="11" borderId="1" xfId="0" applyNumberFormat="1" applyFont="1" applyFill="1" applyBorder="1" applyAlignment="1" applyProtection="1">
      <alignment horizontal="center"/>
      <protection hidden="1"/>
    </xf>
    <xf numFmtId="170" fontId="9" fillId="11" borderId="3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49" fontId="9" fillId="3" borderId="1" xfId="0" applyNumberFormat="1" applyFont="1" applyFill="1" applyBorder="1" applyAlignment="1" applyProtection="1">
      <alignment horizontal="center"/>
      <protection locked="0"/>
    </xf>
    <xf numFmtId="168" fontId="9" fillId="3" borderId="1" xfId="0" applyNumberFormat="1" applyFont="1" applyFill="1" applyBorder="1" applyAlignment="1" applyProtection="1">
      <alignment horizontal="center"/>
      <protection locked="0"/>
    </xf>
    <xf numFmtId="167" fontId="9" fillId="3" borderId="1" xfId="0" applyNumberFormat="1" applyFont="1" applyFill="1" applyBorder="1" applyAlignment="1" applyProtection="1">
      <alignment horizontal="center"/>
      <protection locked="0"/>
    </xf>
    <xf numFmtId="1" fontId="9" fillId="3" borderId="3" xfId="0" applyNumberFormat="1" applyFont="1" applyFill="1" applyBorder="1" applyAlignment="1" applyProtection="1">
      <alignment horizontal="center"/>
      <protection locked="0"/>
    </xf>
    <xf numFmtId="2" fontId="9" fillId="3" borderId="4" xfId="0" applyNumberFormat="1" applyFont="1" applyFill="1" applyBorder="1" applyAlignment="1" applyProtection="1">
      <alignment horizontal="center"/>
      <protection hidden="1"/>
    </xf>
    <xf numFmtId="165" fontId="9" fillId="3" borderId="1" xfId="0" applyNumberFormat="1" applyFont="1" applyFill="1" applyBorder="1" applyAlignment="1" applyProtection="1">
      <alignment horizontal="center"/>
      <protection hidden="1"/>
    </xf>
    <xf numFmtId="170" fontId="9" fillId="3" borderId="3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9" fillId="8" borderId="8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center"/>
      <protection locked="0"/>
    </xf>
    <xf numFmtId="0" fontId="9" fillId="8" borderId="2" xfId="0" applyFont="1" applyFill="1" applyBorder="1" applyAlignment="1" applyProtection="1">
      <alignment horizontal="center"/>
      <protection locked="0"/>
    </xf>
    <xf numFmtId="165" fontId="9" fillId="8" borderId="8" xfId="0" applyNumberFormat="1" applyFont="1" applyFill="1" applyBorder="1" applyAlignment="1" applyProtection="1">
      <alignment horizontal="center"/>
      <protection hidden="1"/>
    </xf>
    <xf numFmtId="165" fontId="9" fillId="8" borderId="1" xfId="0" applyNumberFormat="1" applyFont="1" applyFill="1" applyBorder="1" applyAlignment="1" applyProtection="1">
      <alignment horizontal="center"/>
      <protection hidden="1"/>
    </xf>
    <xf numFmtId="165" fontId="9" fillId="8" borderId="1" xfId="0" applyNumberFormat="1" applyFont="1" applyFill="1" applyBorder="1" applyAlignment="1" applyProtection="1">
      <alignment horizontal="center"/>
      <protection locked="0"/>
    </xf>
    <xf numFmtId="165" fontId="9" fillId="8" borderId="3" xfId="0" applyNumberFormat="1" applyFont="1" applyFill="1" applyBorder="1" applyAlignment="1" applyProtection="1">
      <alignment horizontal="center"/>
      <protection hidden="1"/>
    </xf>
    <xf numFmtId="2" fontId="9" fillId="8" borderId="10" xfId="0" applyNumberFormat="1" applyFont="1" applyFill="1" applyBorder="1" applyAlignment="1" applyProtection="1">
      <alignment horizontal="center"/>
      <protection hidden="1"/>
    </xf>
    <xf numFmtId="2" fontId="9" fillId="8" borderId="9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165" fontId="9" fillId="3" borderId="8" xfId="0" applyNumberFormat="1" applyFont="1" applyFill="1" applyBorder="1" applyAlignment="1" applyProtection="1">
      <alignment horizontal="center"/>
      <protection hidden="1"/>
    </xf>
    <xf numFmtId="165" fontId="9" fillId="3" borderId="1" xfId="0" applyNumberFormat="1" applyFon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Alignment="1" applyProtection="1">
      <alignment horizontal="center"/>
      <protection hidden="1"/>
    </xf>
    <xf numFmtId="2" fontId="9" fillId="3" borderId="10" xfId="0" applyNumberFormat="1" applyFont="1" applyFill="1" applyBorder="1" applyAlignment="1" applyProtection="1">
      <alignment horizontal="center"/>
      <protection hidden="1"/>
    </xf>
    <xf numFmtId="2" fontId="9" fillId="3" borderId="9" xfId="0" applyNumberFormat="1" applyFont="1" applyFill="1" applyBorder="1" applyAlignment="1" applyProtection="1">
      <alignment horizontal="center"/>
      <protection hidden="1"/>
    </xf>
    <xf numFmtId="165" fontId="9" fillId="3" borderId="44" xfId="0" applyNumberFormat="1" applyFont="1" applyFill="1" applyBorder="1" applyAlignment="1" applyProtection="1">
      <alignment horizontal="center"/>
      <protection hidden="1"/>
    </xf>
    <xf numFmtId="165" fontId="9" fillId="3" borderId="45" xfId="0" applyNumberFormat="1" applyFont="1" applyFill="1" applyBorder="1" applyAlignment="1" applyProtection="1">
      <alignment horizontal="center"/>
      <protection hidden="1"/>
    </xf>
    <xf numFmtId="165" fontId="9" fillId="3" borderId="46" xfId="0" applyNumberFormat="1" applyFont="1" applyFill="1" applyBorder="1" applyAlignment="1" applyProtection="1">
      <alignment horizontal="center"/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15" fillId="2" borderId="0" xfId="0" applyNumberFormat="1" applyFont="1" applyFill="1" applyBorder="1" applyAlignment="1" applyProtection="1">
      <alignment horizontal="center" wrapText="1"/>
      <protection hidden="1"/>
    </xf>
    <xf numFmtId="0" fontId="9" fillId="12" borderId="8" xfId="0" applyNumberFormat="1" applyFont="1" applyFill="1" applyBorder="1" applyAlignment="1" applyProtection="1">
      <alignment horizontal="center"/>
      <protection locked="0"/>
    </xf>
    <xf numFmtId="0" fontId="9" fillId="12" borderId="1" xfId="0" applyNumberFormat="1" applyFont="1" applyFill="1" applyBorder="1" applyAlignment="1" applyProtection="1">
      <alignment horizontal="center"/>
      <protection locked="0"/>
    </xf>
    <xf numFmtId="174" fontId="9" fillId="12" borderId="2" xfId="0" applyNumberFormat="1" applyFont="1" applyFill="1" applyBorder="1" applyAlignment="1" applyProtection="1">
      <alignment horizontal="center"/>
      <protection locked="0"/>
    </xf>
    <xf numFmtId="0" fontId="9" fillId="12" borderId="7" xfId="0" applyNumberFormat="1" applyFont="1" applyFill="1" applyBorder="1" applyAlignment="1" applyProtection="1">
      <alignment horizontal="center"/>
      <protection hidden="1"/>
    </xf>
    <xf numFmtId="0" fontId="20" fillId="2" borderId="0" xfId="0" applyNumberFormat="1" applyFont="1" applyFill="1" applyBorder="1" applyAlignment="1" applyProtection="1">
      <alignment horizontal="center"/>
      <protection hidden="1"/>
    </xf>
    <xf numFmtId="0" fontId="9" fillId="3" borderId="8" xfId="0" applyNumberFormat="1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174" fontId="9" fillId="3" borderId="2" xfId="0" applyNumberFormat="1" applyFont="1" applyFill="1" applyBorder="1" applyAlignment="1" applyProtection="1">
      <alignment horizontal="center"/>
      <protection locked="0"/>
    </xf>
    <xf numFmtId="0" fontId="9" fillId="3" borderId="7" xfId="0" applyNumberFormat="1" applyFont="1" applyFill="1" applyBorder="1" applyAlignment="1" applyProtection="1">
      <alignment horizontal="center"/>
      <protection hidden="1"/>
    </xf>
    <xf numFmtId="0" fontId="9" fillId="3" borderId="15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9" fillId="13" borderId="4" xfId="0" applyFont="1" applyFill="1" applyBorder="1" applyAlignment="1" applyProtection="1">
      <alignment horizontal="center"/>
      <protection locked="0"/>
    </xf>
    <xf numFmtId="0" fontId="9" fillId="13" borderId="1" xfId="0" applyFont="1" applyFill="1" applyBorder="1" applyAlignment="1" applyProtection="1">
      <alignment horizontal="center"/>
      <protection locked="0"/>
    </xf>
    <xf numFmtId="0" fontId="9" fillId="13" borderId="2" xfId="0" applyFont="1" applyFill="1" applyBorder="1" applyAlignment="1" applyProtection="1">
      <alignment horizontal="center"/>
      <protection locked="0"/>
    </xf>
    <xf numFmtId="165" fontId="9" fillId="13" borderId="8" xfId="0" applyNumberFormat="1" applyFont="1" applyFill="1" applyBorder="1" applyAlignment="1" applyProtection="1">
      <alignment horizontal="center"/>
      <protection hidden="1"/>
    </xf>
    <xf numFmtId="2" fontId="9" fillId="13" borderId="1" xfId="0" applyNumberFormat="1" applyFont="1" applyFill="1" applyBorder="1" applyAlignment="1" applyProtection="1">
      <alignment horizontal="center"/>
      <protection locked="0"/>
    </xf>
    <xf numFmtId="0" fontId="9" fillId="13" borderId="1" xfId="0" applyFont="1" applyFill="1" applyBorder="1" applyAlignment="1" applyProtection="1">
      <alignment horizontal="center"/>
      <protection hidden="1"/>
    </xf>
    <xf numFmtId="0" fontId="9" fillId="13" borderId="9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3" fontId="9" fillId="3" borderId="44" xfId="0" applyNumberFormat="1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22" fontId="2" fillId="2" borderId="0" xfId="0" applyNumberFormat="1" applyFont="1" applyFill="1" applyBorder="1" applyAlignment="1" applyProtection="1">
      <alignment horizontal="center"/>
      <protection hidden="1"/>
    </xf>
    <xf numFmtId="22" fontId="28" fillId="2" borderId="0" xfId="0" applyNumberFormat="1" applyFont="1" applyFill="1" applyBorder="1" applyAlignment="1" applyProtection="1">
      <alignment horizontal="center"/>
      <protection hidden="1"/>
    </xf>
    <xf numFmtId="2" fontId="9" fillId="2" borderId="0" xfId="0" applyNumberFormat="1" applyFont="1" applyFill="1" applyBorder="1" applyAlignment="1" applyProtection="1">
      <alignment horizontal="center"/>
      <protection hidden="1"/>
    </xf>
    <xf numFmtId="0" fontId="9" fillId="7" borderId="8" xfId="0" applyFont="1" applyFill="1" applyBorder="1" applyAlignment="1" applyProtection="1">
      <alignment horizontal="center"/>
      <protection hidden="1"/>
    </xf>
    <xf numFmtId="49" fontId="9" fillId="7" borderId="1" xfId="0" applyNumberFormat="1" applyFont="1" applyFill="1" applyBorder="1" applyAlignment="1" applyProtection="1">
      <alignment horizontal="center"/>
      <protection locked="0"/>
    </xf>
    <xf numFmtId="1" fontId="9" fillId="7" borderId="1" xfId="0" applyNumberFormat="1" applyFont="1" applyFill="1" applyBorder="1" applyAlignment="1" applyProtection="1">
      <alignment horizontal="center"/>
      <protection locked="0"/>
    </xf>
    <xf numFmtId="168" fontId="9" fillId="7" borderId="1" xfId="0" applyNumberFormat="1" applyFont="1" applyFill="1" applyBorder="1" applyAlignment="1" applyProtection="1">
      <alignment horizontal="center"/>
      <protection locked="0"/>
    </xf>
    <xf numFmtId="167" fontId="9" fillId="7" borderId="1" xfId="0" applyNumberFormat="1" applyFont="1" applyFill="1" applyBorder="1" applyAlignment="1" applyProtection="1">
      <alignment horizontal="center"/>
      <protection locked="0"/>
    </xf>
    <xf numFmtId="1" fontId="9" fillId="7" borderId="2" xfId="0" applyNumberFormat="1" applyFont="1" applyFill="1" applyBorder="1" applyAlignment="1" applyProtection="1">
      <alignment horizontal="center"/>
      <protection locked="0"/>
    </xf>
    <xf numFmtId="1" fontId="9" fillId="7" borderId="8" xfId="0" applyNumberFormat="1" applyFont="1" applyFill="1" applyBorder="1" applyAlignment="1" applyProtection="1">
      <alignment horizontal="center"/>
      <protection hidden="1"/>
    </xf>
    <xf numFmtId="165" fontId="9" fillId="7" borderId="1" xfId="0" applyNumberFormat="1" applyFont="1" applyFill="1" applyBorder="1" applyAlignment="1" applyProtection="1">
      <alignment horizontal="center"/>
      <protection hidden="1"/>
    </xf>
    <xf numFmtId="165" fontId="9" fillId="7" borderId="1" xfId="0" applyNumberFormat="1" applyFont="1" applyFill="1" applyBorder="1" applyAlignment="1" applyProtection="1">
      <alignment horizontal="center"/>
      <protection locked="0"/>
    </xf>
    <xf numFmtId="2" fontId="9" fillId="7" borderId="1" xfId="0" applyNumberFormat="1" applyFont="1" applyFill="1" applyBorder="1" applyAlignment="1" applyProtection="1">
      <alignment horizontal="center"/>
      <protection hidden="1"/>
    </xf>
    <xf numFmtId="167" fontId="9" fillId="7" borderId="1" xfId="0" applyNumberFormat="1" applyFont="1" applyFill="1" applyBorder="1" applyAlignment="1" applyProtection="1">
      <alignment horizontal="center"/>
      <protection hidden="1"/>
    </xf>
    <xf numFmtId="170" fontId="9" fillId="7" borderId="1" xfId="0" applyNumberFormat="1" applyFont="1" applyFill="1" applyBorder="1" applyAlignment="1" applyProtection="1">
      <alignment horizontal="center"/>
      <protection hidden="1"/>
    </xf>
    <xf numFmtId="0" fontId="9" fillId="7" borderId="9" xfId="0" applyFont="1" applyFill="1" applyBorder="1" applyAlignment="1" applyProtection="1">
      <alignment horizontal="center"/>
      <protection hidden="1"/>
    </xf>
    <xf numFmtId="0" fontId="9" fillId="0" borderId="8" xfId="0" applyFont="1" applyFill="1" applyBorder="1" applyAlignment="1" applyProtection="1">
      <alignment horizontal="center"/>
      <protection hidden="1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168" fontId="9" fillId="0" borderId="1" xfId="0" applyNumberFormat="1" applyFont="1" applyFill="1" applyBorder="1" applyAlignment="1" applyProtection="1">
      <alignment horizontal="center"/>
      <protection locked="0"/>
    </xf>
    <xf numFmtId="167" fontId="9" fillId="0" borderId="1" xfId="0" applyNumberFormat="1" applyFont="1" applyFill="1" applyBorder="1" applyAlignment="1" applyProtection="1">
      <alignment horizontal="center"/>
      <protection locked="0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1" fontId="9" fillId="0" borderId="8" xfId="0" applyNumberFormat="1" applyFont="1" applyFill="1" applyBorder="1" applyAlignment="1" applyProtection="1">
      <alignment horizontal="center"/>
      <protection hidden="1"/>
    </xf>
    <xf numFmtId="165" fontId="9" fillId="0" borderId="1" xfId="0" applyNumberFormat="1" applyFont="1" applyFill="1" applyBorder="1" applyAlignment="1" applyProtection="1">
      <alignment horizontal="center"/>
      <protection hidden="1"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hidden="1"/>
    </xf>
    <xf numFmtId="167" fontId="9" fillId="0" borderId="1" xfId="0" applyNumberFormat="1" applyFont="1" applyFill="1" applyBorder="1" applyAlignment="1" applyProtection="1">
      <alignment horizontal="center"/>
      <protection hidden="1"/>
    </xf>
    <xf numFmtId="170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1" fontId="9" fillId="0" borderId="9" xfId="0" applyNumberFormat="1" applyFont="1" applyFill="1" applyBorder="1" applyAlignment="1" applyProtection="1">
      <alignment horizontal="center"/>
      <protection locked="0"/>
    </xf>
    <xf numFmtId="0" fontId="9" fillId="14" borderId="8" xfId="0" applyFont="1" applyFill="1" applyBorder="1" applyAlignment="1" applyProtection="1">
      <alignment horizontal="center"/>
      <protection hidden="1"/>
    </xf>
    <xf numFmtId="49" fontId="9" fillId="14" borderId="1" xfId="0" applyNumberFormat="1" applyFont="1" applyFill="1" applyBorder="1" applyAlignment="1" applyProtection="1">
      <alignment horizontal="center"/>
      <protection locked="0"/>
    </xf>
    <xf numFmtId="1" fontId="9" fillId="14" borderId="1" xfId="0" applyNumberFormat="1" applyFont="1" applyFill="1" applyBorder="1" applyAlignment="1" applyProtection="1">
      <alignment horizontal="center"/>
      <protection locked="0"/>
    </xf>
    <xf numFmtId="168" fontId="9" fillId="14" borderId="1" xfId="0" applyNumberFormat="1" applyFont="1" applyFill="1" applyBorder="1" applyAlignment="1" applyProtection="1">
      <alignment horizontal="center"/>
      <protection locked="0"/>
    </xf>
    <xf numFmtId="167" fontId="9" fillId="14" borderId="1" xfId="0" applyNumberFormat="1" applyFont="1" applyFill="1" applyBorder="1" applyAlignment="1" applyProtection="1">
      <alignment horizontal="center"/>
      <protection locked="0"/>
    </xf>
    <xf numFmtId="1" fontId="9" fillId="14" borderId="2" xfId="0" applyNumberFormat="1" applyFont="1" applyFill="1" applyBorder="1" applyAlignment="1" applyProtection="1">
      <alignment horizontal="center"/>
      <protection locked="0"/>
    </xf>
    <xf numFmtId="1" fontId="9" fillId="14" borderId="8" xfId="0" applyNumberFormat="1" applyFont="1" applyFill="1" applyBorder="1" applyAlignment="1" applyProtection="1">
      <alignment horizontal="center"/>
      <protection hidden="1"/>
    </xf>
    <xf numFmtId="165" fontId="9" fillId="14" borderId="1" xfId="0" applyNumberFormat="1" applyFont="1" applyFill="1" applyBorder="1" applyAlignment="1" applyProtection="1">
      <alignment horizontal="center"/>
      <protection hidden="1"/>
    </xf>
    <xf numFmtId="165" fontId="9" fillId="14" borderId="1" xfId="0" applyNumberFormat="1" applyFont="1" applyFill="1" applyBorder="1" applyAlignment="1" applyProtection="1">
      <alignment horizontal="center"/>
      <protection locked="0"/>
    </xf>
    <xf numFmtId="2" fontId="9" fillId="14" borderId="1" xfId="0" applyNumberFormat="1" applyFont="1" applyFill="1" applyBorder="1" applyAlignment="1" applyProtection="1">
      <alignment horizontal="center"/>
      <protection hidden="1"/>
    </xf>
    <xf numFmtId="167" fontId="9" fillId="14" borderId="1" xfId="0" applyNumberFormat="1" applyFont="1" applyFill="1" applyBorder="1" applyAlignment="1" applyProtection="1">
      <alignment horizontal="center"/>
      <protection hidden="1"/>
    </xf>
    <xf numFmtId="170" fontId="9" fillId="14" borderId="1" xfId="0" applyNumberFormat="1" applyFont="1" applyFill="1" applyBorder="1" applyAlignment="1" applyProtection="1">
      <alignment horizontal="center"/>
      <protection hidden="1"/>
    </xf>
    <xf numFmtId="0" fontId="9" fillId="14" borderId="9" xfId="0" applyFont="1" applyFill="1" applyBorder="1" applyAlignment="1" applyProtection="1">
      <alignment horizontal="center"/>
      <protection hidden="1"/>
    </xf>
    <xf numFmtId="0" fontId="9" fillId="15" borderId="8" xfId="0" applyFont="1" applyFill="1" applyBorder="1" applyAlignment="1" applyProtection="1">
      <alignment horizontal="center"/>
      <protection hidden="1"/>
    </xf>
    <xf numFmtId="49" fontId="9" fillId="15" borderId="1" xfId="0" applyNumberFormat="1" applyFont="1" applyFill="1" applyBorder="1" applyAlignment="1" applyProtection="1">
      <alignment horizontal="center"/>
      <protection locked="0"/>
    </xf>
    <xf numFmtId="1" fontId="9" fillId="15" borderId="1" xfId="0" applyNumberFormat="1" applyFont="1" applyFill="1" applyBorder="1" applyAlignment="1" applyProtection="1">
      <alignment horizontal="center"/>
      <protection locked="0"/>
    </xf>
    <xf numFmtId="168" fontId="9" fillId="15" borderId="1" xfId="0" applyNumberFormat="1" applyFont="1" applyFill="1" applyBorder="1" applyAlignment="1" applyProtection="1">
      <alignment horizontal="center"/>
      <protection locked="0"/>
    </xf>
    <xf numFmtId="167" fontId="9" fillId="15" borderId="1" xfId="0" applyNumberFormat="1" applyFont="1" applyFill="1" applyBorder="1" applyAlignment="1" applyProtection="1">
      <alignment horizontal="center"/>
      <protection locked="0"/>
    </xf>
    <xf numFmtId="1" fontId="9" fillId="15" borderId="2" xfId="0" applyNumberFormat="1" applyFont="1" applyFill="1" applyBorder="1" applyAlignment="1" applyProtection="1">
      <alignment horizontal="center"/>
      <protection locked="0"/>
    </xf>
    <xf numFmtId="1" fontId="9" fillId="15" borderId="8" xfId="0" applyNumberFormat="1" applyFont="1" applyFill="1" applyBorder="1" applyAlignment="1" applyProtection="1">
      <alignment horizontal="center"/>
      <protection hidden="1"/>
    </xf>
    <xf numFmtId="165" fontId="9" fillId="15" borderId="1" xfId="0" applyNumberFormat="1" applyFont="1" applyFill="1" applyBorder="1" applyAlignment="1" applyProtection="1">
      <alignment horizontal="center"/>
      <protection hidden="1"/>
    </xf>
    <xf numFmtId="165" fontId="9" fillId="15" borderId="1" xfId="0" applyNumberFormat="1" applyFont="1" applyFill="1" applyBorder="1" applyAlignment="1" applyProtection="1">
      <alignment horizontal="center"/>
      <protection locked="0"/>
    </xf>
    <xf numFmtId="2" fontId="9" fillId="15" borderId="1" xfId="0" applyNumberFormat="1" applyFont="1" applyFill="1" applyBorder="1" applyAlignment="1" applyProtection="1">
      <alignment horizontal="center"/>
      <protection hidden="1"/>
    </xf>
    <xf numFmtId="167" fontId="9" fillId="15" borderId="1" xfId="0" applyNumberFormat="1" applyFont="1" applyFill="1" applyBorder="1" applyAlignment="1" applyProtection="1">
      <alignment horizontal="center"/>
      <protection hidden="1"/>
    </xf>
    <xf numFmtId="170" fontId="9" fillId="15" borderId="1" xfId="0" applyNumberFormat="1" applyFont="1" applyFill="1" applyBorder="1" applyAlignment="1" applyProtection="1">
      <alignment horizontal="center"/>
      <protection hidden="1"/>
    </xf>
    <xf numFmtId="0" fontId="9" fillId="15" borderId="9" xfId="0" applyFont="1" applyFill="1" applyBorder="1" applyAlignment="1" applyProtection="1">
      <alignment horizontal="center"/>
      <protection hidden="1"/>
    </xf>
    <xf numFmtId="1" fontId="9" fillId="0" borderId="44" xfId="0" applyNumberFormat="1" applyFont="1" applyFill="1" applyBorder="1" applyAlignment="1" applyProtection="1">
      <alignment horizontal="center"/>
      <protection hidden="1"/>
    </xf>
    <xf numFmtId="165" fontId="9" fillId="0" borderId="45" xfId="0" applyNumberFormat="1" applyFont="1" applyFill="1" applyBorder="1" applyAlignment="1" applyProtection="1">
      <alignment horizontal="center"/>
      <protection hidden="1"/>
    </xf>
    <xf numFmtId="165" fontId="9" fillId="0" borderId="47" xfId="0" applyNumberFormat="1" applyFont="1" applyFill="1" applyBorder="1" applyAlignment="1" applyProtection="1">
      <alignment horizontal="center"/>
      <protection hidden="1"/>
    </xf>
    <xf numFmtId="165" fontId="9" fillId="0" borderId="44" xfId="0" applyNumberFormat="1" applyFont="1" applyFill="1" applyBorder="1" applyAlignment="1" applyProtection="1">
      <alignment horizontal="center"/>
      <protection hidden="1"/>
    </xf>
    <xf numFmtId="0" fontId="9" fillId="16" borderId="8" xfId="0" applyFont="1" applyFill="1" applyBorder="1" applyAlignment="1" applyProtection="1">
      <alignment horizontal="center"/>
      <protection hidden="1"/>
    </xf>
    <xf numFmtId="49" fontId="9" fillId="16" borderId="1" xfId="0" applyNumberFormat="1" applyFont="1" applyFill="1" applyBorder="1" applyAlignment="1" applyProtection="1">
      <alignment horizontal="center"/>
      <protection locked="0"/>
    </xf>
    <xf numFmtId="1" fontId="9" fillId="16" borderId="1" xfId="0" applyNumberFormat="1" applyFont="1" applyFill="1" applyBorder="1" applyAlignment="1" applyProtection="1">
      <alignment horizontal="center"/>
      <protection locked="0"/>
    </xf>
    <xf numFmtId="168" fontId="9" fillId="16" borderId="1" xfId="0" applyNumberFormat="1" applyFont="1" applyFill="1" applyBorder="1" applyAlignment="1" applyProtection="1">
      <alignment horizontal="center"/>
      <protection locked="0"/>
    </xf>
    <xf numFmtId="167" fontId="9" fillId="16" borderId="1" xfId="0" applyNumberFormat="1" applyFont="1" applyFill="1" applyBorder="1" applyAlignment="1" applyProtection="1">
      <alignment horizontal="center"/>
      <protection locked="0"/>
    </xf>
    <xf numFmtId="1" fontId="9" fillId="16" borderId="2" xfId="0" applyNumberFormat="1" applyFont="1" applyFill="1" applyBorder="1" applyAlignment="1" applyProtection="1">
      <alignment horizontal="center"/>
      <protection locked="0"/>
    </xf>
    <xf numFmtId="1" fontId="9" fillId="16" borderId="8" xfId="0" applyNumberFormat="1" applyFont="1" applyFill="1" applyBorder="1" applyAlignment="1" applyProtection="1">
      <alignment horizontal="center"/>
      <protection hidden="1"/>
    </xf>
    <xf numFmtId="165" fontId="9" fillId="16" borderId="1" xfId="0" applyNumberFormat="1" applyFont="1" applyFill="1" applyBorder="1" applyAlignment="1" applyProtection="1">
      <alignment horizontal="center"/>
      <protection hidden="1"/>
    </xf>
    <xf numFmtId="165" fontId="9" fillId="16" borderId="1" xfId="0" applyNumberFormat="1" applyFont="1" applyFill="1" applyBorder="1" applyAlignment="1" applyProtection="1">
      <alignment horizontal="center"/>
      <protection locked="0"/>
    </xf>
    <xf numFmtId="2" fontId="9" fillId="16" borderId="1" xfId="0" applyNumberFormat="1" applyFont="1" applyFill="1" applyBorder="1" applyAlignment="1" applyProtection="1">
      <alignment horizontal="center"/>
      <protection hidden="1"/>
    </xf>
    <xf numFmtId="167" fontId="9" fillId="16" borderId="1" xfId="0" applyNumberFormat="1" applyFont="1" applyFill="1" applyBorder="1" applyAlignment="1" applyProtection="1">
      <alignment horizontal="center"/>
      <protection hidden="1"/>
    </xf>
    <xf numFmtId="170" fontId="9" fillId="16" borderId="1" xfId="0" applyNumberFormat="1" applyFont="1" applyFill="1" applyBorder="1" applyAlignment="1" applyProtection="1">
      <alignment horizontal="center"/>
      <protection hidden="1"/>
    </xf>
    <xf numFmtId="0" fontId="9" fillId="16" borderId="9" xfId="0" applyFont="1" applyFill="1" applyBorder="1" applyAlignment="1" applyProtection="1">
      <alignment horizontal="center"/>
      <protection hidden="1"/>
    </xf>
    <xf numFmtId="0" fontId="9" fillId="17" borderId="8" xfId="0" applyFont="1" applyFill="1" applyBorder="1" applyAlignment="1" applyProtection="1">
      <alignment horizontal="center"/>
      <protection hidden="1"/>
    </xf>
    <xf numFmtId="49" fontId="9" fillId="17" borderId="1" xfId="0" applyNumberFormat="1" applyFont="1" applyFill="1" applyBorder="1" applyAlignment="1" applyProtection="1">
      <alignment horizontal="center"/>
      <protection locked="0"/>
    </xf>
    <xf numFmtId="1" fontId="9" fillId="17" borderId="1" xfId="0" applyNumberFormat="1" applyFont="1" applyFill="1" applyBorder="1" applyAlignment="1" applyProtection="1">
      <alignment horizontal="center"/>
      <protection locked="0"/>
    </xf>
    <xf numFmtId="168" fontId="9" fillId="17" borderId="1" xfId="0" applyNumberFormat="1" applyFont="1" applyFill="1" applyBorder="1" applyAlignment="1" applyProtection="1">
      <alignment horizontal="center"/>
      <protection locked="0"/>
    </xf>
    <xf numFmtId="167" fontId="9" fillId="17" borderId="1" xfId="0" applyNumberFormat="1" applyFont="1" applyFill="1" applyBorder="1" applyAlignment="1" applyProtection="1">
      <alignment horizontal="center"/>
      <protection locked="0"/>
    </xf>
    <xf numFmtId="1" fontId="9" fillId="17" borderId="2" xfId="0" applyNumberFormat="1" applyFont="1" applyFill="1" applyBorder="1" applyAlignment="1" applyProtection="1">
      <alignment horizontal="center"/>
      <protection locked="0"/>
    </xf>
    <xf numFmtId="1" fontId="9" fillId="17" borderId="8" xfId="0" applyNumberFormat="1" applyFont="1" applyFill="1" applyBorder="1" applyAlignment="1" applyProtection="1">
      <alignment horizontal="center"/>
      <protection hidden="1"/>
    </xf>
    <xf numFmtId="165" fontId="9" fillId="17" borderId="1" xfId="0" applyNumberFormat="1" applyFont="1" applyFill="1" applyBorder="1" applyAlignment="1" applyProtection="1">
      <alignment horizontal="center"/>
      <protection hidden="1"/>
    </xf>
    <xf numFmtId="165" fontId="9" fillId="17" borderId="1" xfId="0" applyNumberFormat="1" applyFont="1" applyFill="1" applyBorder="1" applyAlignment="1" applyProtection="1">
      <alignment horizontal="center"/>
      <protection locked="0"/>
    </xf>
    <xf numFmtId="2" fontId="9" fillId="17" borderId="1" xfId="0" applyNumberFormat="1" applyFont="1" applyFill="1" applyBorder="1" applyAlignment="1" applyProtection="1">
      <alignment horizontal="center"/>
      <protection hidden="1"/>
    </xf>
    <xf numFmtId="167" fontId="9" fillId="17" borderId="1" xfId="0" applyNumberFormat="1" applyFont="1" applyFill="1" applyBorder="1" applyAlignment="1" applyProtection="1">
      <alignment horizontal="center"/>
      <protection hidden="1"/>
    </xf>
    <xf numFmtId="170" fontId="9" fillId="17" borderId="1" xfId="0" applyNumberFormat="1" applyFont="1" applyFill="1" applyBorder="1" applyAlignment="1" applyProtection="1">
      <alignment horizontal="center"/>
      <protection hidden="1"/>
    </xf>
    <xf numFmtId="0" fontId="9" fillId="17" borderId="9" xfId="0" applyFont="1" applyFill="1" applyBorder="1" applyAlignment="1" applyProtection="1">
      <alignment horizontal="center"/>
      <protection hidden="1"/>
    </xf>
    <xf numFmtId="165" fontId="28" fillId="2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11" borderId="4" xfId="0" applyFont="1" applyFill="1" applyBorder="1" applyAlignment="1" applyProtection="1">
      <alignment horizontal="center"/>
      <protection locked="0"/>
    </xf>
    <xf numFmtId="0" fontId="9" fillId="11" borderId="0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1" borderId="0" xfId="0" applyFont="1" applyFill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3" borderId="48" xfId="0" applyFont="1" applyFill="1" applyBorder="1" applyAlignment="1" applyProtection="1">
      <alignment horizontal="left"/>
      <protection hidden="1"/>
    </xf>
    <xf numFmtId="0" fontId="2" fillId="3" borderId="49" xfId="0" applyFont="1" applyFill="1" applyBorder="1" applyAlignment="1" applyProtection="1">
      <alignment horizontal="left"/>
      <protection hidden="1"/>
    </xf>
    <xf numFmtId="0" fontId="8" fillId="8" borderId="50" xfId="0" applyFont="1" applyFill="1" applyBorder="1" applyAlignment="1" applyProtection="1">
      <alignment horizontal="left"/>
      <protection hidden="1"/>
    </xf>
    <xf numFmtId="0" fontId="8" fillId="8" borderId="51" xfId="0" applyFont="1" applyFill="1" applyBorder="1" applyAlignment="1" applyProtection="1">
      <alignment horizontal="left"/>
      <protection hidden="1"/>
    </xf>
    <xf numFmtId="0" fontId="8" fillId="8" borderId="52" xfId="0" applyFont="1" applyFill="1" applyBorder="1" applyAlignment="1" applyProtection="1">
      <alignment horizontal="left"/>
      <protection hidden="1"/>
    </xf>
    <xf numFmtId="0" fontId="2" fillId="3" borderId="53" xfId="0" applyFont="1" applyFill="1" applyBorder="1" applyAlignment="1" applyProtection="1">
      <alignment horizontal="left"/>
      <protection hidden="1"/>
    </xf>
    <xf numFmtId="0" fontId="8" fillId="18" borderId="54" xfId="0" applyFont="1" applyFill="1" applyBorder="1" applyAlignment="1" applyProtection="1">
      <alignment horizontal="center"/>
      <protection hidden="1"/>
    </xf>
    <xf numFmtId="0" fontId="8" fillId="18" borderId="55" xfId="0" applyFont="1" applyFill="1" applyBorder="1" applyAlignment="1" applyProtection="1">
      <alignment horizontal="center"/>
      <protection hidden="1"/>
    </xf>
    <xf numFmtId="0" fontId="8" fillId="18" borderId="56" xfId="0" applyFont="1" applyFill="1" applyBorder="1" applyAlignment="1" applyProtection="1">
      <alignment horizontal="center"/>
      <protection hidden="1"/>
    </xf>
    <xf numFmtId="0" fontId="8" fillId="5" borderId="57" xfId="0" applyFont="1" applyFill="1" applyBorder="1" applyAlignment="1" applyProtection="1">
      <alignment horizontal="left"/>
      <protection hidden="1"/>
    </xf>
    <xf numFmtId="0" fontId="8" fillId="5" borderId="58" xfId="0" applyFont="1" applyFill="1" applyBorder="1" applyAlignment="1" applyProtection="1">
      <alignment horizontal="left"/>
      <protection hidden="1"/>
    </xf>
    <xf numFmtId="0" fontId="8" fillId="5" borderId="59" xfId="0" applyFont="1" applyFill="1" applyBorder="1" applyAlignment="1" applyProtection="1">
      <alignment horizontal="left"/>
      <protection hidden="1"/>
    </xf>
    <xf numFmtId="0" fontId="2" fillId="3" borderId="60" xfId="0" applyFont="1" applyFill="1" applyBorder="1" applyAlignment="1" applyProtection="1">
      <alignment horizontal="left"/>
      <protection hidden="1"/>
    </xf>
    <xf numFmtId="0" fontId="2" fillId="3" borderId="61" xfId="0" applyFont="1" applyFill="1" applyBorder="1" applyAlignment="1" applyProtection="1">
      <alignment horizontal="left"/>
      <protection hidden="1"/>
    </xf>
    <xf numFmtId="0" fontId="2" fillId="3" borderId="62" xfId="0" applyFont="1" applyFill="1" applyBorder="1" applyAlignment="1" applyProtection="1">
      <alignment horizontal="left"/>
      <protection hidden="1"/>
    </xf>
    <xf numFmtId="0" fontId="6" fillId="19" borderId="6" xfId="0" applyFont="1" applyFill="1" applyBorder="1" applyAlignment="1" applyProtection="1">
      <alignment horizontal="center"/>
      <protection hidden="1"/>
    </xf>
    <xf numFmtId="0" fontId="6" fillId="19" borderId="0" xfId="0" applyFont="1" applyFill="1" applyBorder="1" applyAlignment="1" applyProtection="1">
      <alignment horizontal="center"/>
      <protection hidden="1"/>
    </xf>
    <xf numFmtId="0" fontId="6" fillId="19" borderId="5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8" fillId="11" borderId="63" xfId="0" applyFont="1" applyFill="1" applyBorder="1" applyAlignment="1" applyProtection="1">
      <alignment horizontal="left"/>
      <protection hidden="1"/>
    </xf>
    <xf numFmtId="0" fontId="8" fillId="11" borderId="64" xfId="0" applyFont="1" applyFill="1" applyBorder="1" applyAlignment="1" applyProtection="1">
      <alignment horizontal="left"/>
      <protection hidden="1"/>
    </xf>
    <xf numFmtId="0" fontId="8" fillId="11" borderId="65" xfId="0" applyFont="1" applyFill="1" applyBorder="1" applyAlignment="1" applyProtection="1">
      <alignment horizontal="left"/>
      <protection hidden="1"/>
    </xf>
    <xf numFmtId="0" fontId="2" fillId="0" borderId="66" xfId="0" applyFont="1" applyFill="1" applyBorder="1" applyAlignment="1" applyProtection="1">
      <alignment horizontal="left"/>
      <protection hidden="1"/>
    </xf>
    <xf numFmtId="0" fontId="2" fillId="0" borderId="67" xfId="0" applyFont="1" applyFill="1" applyBorder="1" applyAlignment="1" applyProtection="1">
      <alignment horizontal="left"/>
      <protection hidden="1"/>
    </xf>
    <xf numFmtId="0" fontId="2" fillId="0" borderId="68" xfId="0" applyFont="1" applyFill="1" applyBorder="1" applyAlignment="1" applyProtection="1">
      <alignment horizontal="left"/>
      <protection hidden="1"/>
    </xf>
    <xf numFmtId="0" fontId="10" fillId="8" borderId="6" xfId="0" applyFont="1" applyFill="1" applyBorder="1" applyAlignment="1" applyProtection="1">
      <alignment horizontal="center"/>
      <protection hidden="1"/>
    </xf>
    <xf numFmtId="0" fontId="10" fillId="8" borderId="5" xfId="0" applyFont="1" applyFill="1" applyBorder="1" applyAlignment="1" applyProtection="1">
      <alignment horizontal="center"/>
      <protection hidden="1"/>
    </xf>
    <xf numFmtId="14" fontId="9" fillId="3" borderId="6" xfId="0" applyNumberFormat="1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10" fillId="8" borderId="69" xfId="0" applyNumberFormat="1" applyFont="1" applyFill="1" applyBorder="1" applyAlignment="1" applyProtection="1">
      <alignment horizontal="center"/>
      <protection hidden="1"/>
    </xf>
    <xf numFmtId="0" fontId="10" fillId="8" borderId="0" xfId="0" applyNumberFormat="1" applyFont="1" applyFill="1" applyBorder="1" applyAlignment="1" applyProtection="1">
      <alignment horizontal="center"/>
      <protection hidden="1"/>
    </xf>
    <xf numFmtId="0" fontId="10" fillId="8" borderId="70" xfId="0" applyNumberFormat="1" applyFont="1" applyFill="1" applyBorder="1" applyAlignment="1" applyProtection="1">
      <alignment horizontal="center"/>
      <protection hidden="1"/>
    </xf>
    <xf numFmtId="2" fontId="9" fillId="3" borderId="69" xfId="0" applyNumberFormat="1" applyFont="1" applyFill="1" applyBorder="1" applyAlignment="1" applyProtection="1">
      <alignment horizontal="center"/>
      <protection locked="0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2" fontId="9" fillId="3" borderId="7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hidden="1"/>
    </xf>
    <xf numFmtId="0" fontId="8" fillId="12" borderId="50" xfId="0" applyNumberFormat="1" applyFont="1" applyFill="1" applyBorder="1" applyAlignment="1" applyProtection="1">
      <alignment horizontal="left"/>
      <protection hidden="1"/>
    </xf>
    <xf numFmtId="0" fontId="8" fillId="12" borderId="51" xfId="0" applyNumberFormat="1" applyFont="1" applyFill="1" applyBorder="1" applyAlignment="1" applyProtection="1">
      <alignment horizontal="left"/>
      <protection hidden="1"/>
    </xf>
    <xf numFmtId="0" fontId="8" fillId="12" borderId="52" xfId="0" applyNumberFormat="1" applyFont="1" applyFill="1" applyBorder="1" applyAlignment="1" applyProtection="1">
      <alignment horizontal="left"/>
      <protection hidden="1"/>
    </xf>
    <xf numFmtId="0" fontId="2" fillId="3" borderId="53" xfId="0" applyNumberFormat="1" applyFont="1" applyFill="1" applyBorder="1" applyAlignment="1" applyProtection="1">
      <alignment horizontal="left"/>
      <protection hidden="1"/>
    </xf>
    <xf numFmtId="0" fontId="2" fillId="3" borderId="48" xfId="0" applyNumberFormat="1" applyFont="1" applyFill="1" applyBorder="1" applyAlignment="1" applyProtection="1">
      <alignment horizontal="left"/>
      <protection hidden="1"/>
    </xf>
    <xf numFmtId="0" fontId="2" fillId="3" borderId="49" xfId="0" applyNumberFormat="1" applyFont="1" applyFill="1" applyBorder="1" applyAlignment="1" applyProtection="1">
      <alignment horizontal="left"/>
      <protection hidden="1"/>
    </xf>
    <xf numFmtId="0" fontId="8" fillId="13" borderId="50" xfId="0" applyFont="1" applyFill="1" applyBorder="1" applyAlignment="1" applyProtection="1">
      <alignment horizontal="left"/>
      <protection hidden="1"/>
    </xf>
    <xf numFmtId="0" fontId="8" fillId="13" borderId="51" xfId="0" applyFont="1" applyFill="1" applyBorder="1" applyAlignment="1" applyProtection="1">
      <alignment horizontal="left"/>
      <protection hidden="1"/>
    </xf>
    <xf numFmtId="0" fontId="8" fillId="13" borderId="52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8" fillId="6" borderId="50" xfId="0" applyFont="1" applyFill="1" applyBorder="1" applyAlignment="1" applyProtection="1">
      <alignment horizontal="left"/>
      <protection hidden="1"/>
    </xf>
    <xf numFmtId="0" fontId="8" fillId="6" borderId="51" xfId="0" applyFont="1" applyFill="1" applyBorder="1" applyAlignment="1" applyProtection="1">
      <alignment horizontal="left"/>
      <protection hidden="1"/>
    </xf>
    <xf numFmtId="0" fontId="8" fillId="6" borderId="52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center" wrapText="1"/>
      <protection hidden="1"/>
    </xf>
    <xf numFmtId="0" fontId="8" fillId="10" borderId="50" xfId="0" applyFont="1" applyFill="1" applyBorder="1" applyAlignment="1" applyProtection="1">
      <alignment horizontal="left"/>
      <protection hidden="1"/>
    </xf>
    <xf numFmtId="0" fontId="8" fillId="10" borderId="51" xfId="0" applyFont="1" applyFill="1" applyBorder="1" applyAlignment="1" applyProtection="1">
      <alignment horizontal="left"/>
      <protection hidden="1"/>
    </xf>
    <xf numFmtId="0" fontId="8" fillId="10" borderId="52" xfId="0" applyFont="1" applyFill="1" applyBorder="1" applyAlignment="1" applyProtection="1">
      <alignment horizontal="left"/>
      <protection hidden="1"/>
    </xf>
    <xf numFmtId="0" fontId="24" fillId="4" borderId="71" xfId="0" applyNumberFormat="1" applyFont="1" applyFill="1" applyBorder="1" applyAlignment="1">
      <alignment horizontal="center"/>
    </xf>
    <xf numFmtId="0" fontId="24" fillId="4" borderId="72" xfId="0" applyNumberFormat="1" applyFont="1" applyFill="1" applyBorder="1" applyAlignment="1">
      <alignment horizontal="center"/>
    </xf>
    <xf numFmtId="0" fontId="24" fillId="4" borderId="73" xfId="0" applyNumberFormat="1" applyFont="1" applyFill="1" applyBorder="1" applyAlignment="1">
      <alignment horizontal="center"/>
    </xf>
    <xf numFmtId="0" fontId="0" fillId="4" borderId="71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8" fillId="7" borderId="50" xfId="0" applyFont="1" applyFill="1" applyBorder="1" applyAlignment="1" applyProtection="1">
      <alignment horizontal="left"/>
      <protection hidden="1"/>
    </xf>
    <xf numFmtId="0" fontId="8" fillId="7" borderId="51" xfId="0" applyFont="1" applyFill="1" applyBorder="1" applyAlignment="1" applyProtection="1">
      <alignment horizontal="left"/>
      <protection hidden="1"/>
    </xf>
    <xf numFmtId="0" fontId="8" fillId="7" borderId="52" xfId="0" applyFont="1" applyFill="1" applyBorder="1" applyAlignment="1" applyProtection="1">
      <alignment horizontal="left"/>
      <protection hidden="1"/>
    </xf>
    <xf numFmtId="0" fontId="2" fillId="0" borderId="53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 applyProtection="1">
      <alignment horizontal="left"/>
      <protection hidden="1"/>
    </xf>
    <xf numFmtId="0" fontId="2" fillId="0" borderId="49" xfId="0" applyFont="1" applyFill="1" applyBorder="1" applyAlignment="1" applyProtection="1">
      <alignment horizontal="left"/>
      <protection hidden="1"/>
    </xf>
    <xf numFmtId="0" fontId="10" fillId="7" borderId="69" xfId="0" applyNumberFormat="1" applyFont="1" applyFill="1" applyBorder="1" applyAlignment="1" applyProtection="1">
      <alignment horizontal="center"/>
      <protection hidden="1"/>
    </xf>
    <xf numFmtId="0" fontId="10" fillId="7" borderId="0" xfId="0" applyNumberFormat="1" applyFont="1" applyFill="1" applyBorder="1" applyAlignment="1" applyProtection="1">
      <alignment horizontal="center"/>
      <protection hidden="1"/>
    </xf>
    <xf numFmtId="0" fontId="10" fillId="7" borderId="70" xfId="0" applyNumberFormat="1" applyFont="1" applyFill="1" applyBorder="1" applyAlignment="1" applyProtection="1">
      <alignment horizontal="center"/>
      <protection hidden="1"/>
    </xf>
    <xf numFmtId="0" fontId="3" fillId="0" borderId="74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center"/>
      <protection hidden="1"/>
    </xf>
    <xf numFmtId="0" fontId="3" fillId="0" borderId="76" xfId="0" applyFont="1" applyFill="1" applyBorder="1" applyAlignment="1" applyProtection="1">
      <alignment horizontal="center"/>
      <protection hidden="1"/>
    </xf>
    <xf numFmtId="0" fontId="10" fillId="7" borderId="6" xfId="0" applyFont="1" applyFill="1" applyBorder="1" applyAlignment="1" applyProtection="1">
      <alignment horizontal="center"/>
      <protection hidden="1"/>
    </xf>
    <xf numFmtId="0" fontId="10" fillId="7" borderId="0" xfId="0" applyFont="1" applyFill="1" applyBorder="1" applyAlignment="1" applyProtection="1">
      <alignment horizontal="center"/>
      <protection hidden="1"/>
    </xf>
    <xf numFmtId="0" fontId="10" fillId="7" borderId="5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locked="0"/>
    </xf>
    <xf numFmtId="0" fontId="8" fillId="5" borderId="50" xfId="0" applyFont="1" applyFill="1" applyBorder="1" applyAlignment="1" applyProtection="1">
      <alignment horizontal="left"/>
      <protection hidden="1"/>
    </xf>
    <xf numFmtId="0" fontId="8" fillId="5" borderId="51" xfId="0" applyFont="1" applyFill="1" applyBorder="1" applyAlignment="1" applyProtection="1">
      <alignment horizontal="left"/>
      <protection hidden="1"/>
    </xf>
    <xf numFmtId="0" fontId="8" fillId="5" borderId="52" xfId="0" applyFont="1" applyFill="1" applyBorder="1" applyAlignment="1" applyProtection="1">
      <alignment horizontal="left"/>
      <protection hidden="1"/>
    </xf>
    <xf numFmtId="0" fontId="2" fillId="3" borderId="77" xfId="0" applyFont="1" applyFill="1" applyBorder="1" applyAlignment="1" applyProtection="1">
      <alignment/>
      <protection hidden="1"/>
    </xf>
    <xf numFmtId="0" fontId="2" fillId="3" borderId="78" xfId="0" applyFont="1" applyFill="1" applyBorder="1" applyAlignment="1" applyProtection="1">
      <alignment/>
      <protection hidden="1"/>
    </xf>
    <xf numFmtId="0" fontId="2" fillId="3" borderId="79" xfId="0" applyFont="1" applyFill="1" applyBorder="1" applyAlignment="1" applyProtection="1">
      <alignment/>
      <protection hidden="1"/>
    </xf>
    <xf numFmtId="49" fontId="9" fillId="7" borderId="80" xfId="0" applyNumberFormat="1" applyFont="1" applyFill="1" applyBorder="1" applyAlignment="1" applyProtection="1">
      <alignment horizontal="left"/>
      <protection hidden="1"/>
    </xf>
    <xf numFmtId="49" fontId="9" fillId="7" borderId="81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49" fontId="9" fillId="3" borderId="80" xfId="0" applyNumberFormat="1" applyFont="1" applyFill="1" applyBorder="1" applyAlignment="1" applyProtection="1">
      <alignment horizontal="left"/>
      <protection hidden="1"/>
    </xf>
    <xf numFmtId="49" fontId="9" fillId="3" borderId="81" xfId="0" applyNumberFormat="1" applyFont="1" applyFill="1" applyBorder="1" applyAlignment="1" applyProtection="1">
      <alignment horizontal="left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8" fillId="9" borderId="50" xfId="0" applyFont="1" applyFill="1" applyBorder="1" applyAlignment="1" applyProtection="1">
      <alignment horizontal="left"/>
      <protection hidden="1"/>
    </xf>
    <xf numFmtId="0" fontId="8" fillId="9" borderId="51" xfId="0" applyFont="1" applyFill="1" applyBorder="1" applyAlignment="1" applyProtection="1">
      <alignment horizontal="left"/>
      <protection hidden="1"/>
    </xf>
    <xf numFmtId="0" fontId="8" fillId="9" borderId="52" xfId="0" applyFont="1" applyFill="1" applyBorder="1" applyAlignment="1" applyProtection="1">
      <alignment horizontal="left"/>
      <protection hidden="1"/>
    </xf>
    <xf numFmtId="0" fontId="16" fillId="3" borderId="53" xfId="20" applyFont="1" applyFill="1" applyBorder="1" applyAlignment="1" applyProtection="1">
      <alignment horizontal="left" vertical="center"/>
      <protection hidden="1"/>
    </xf>
    <xf numFmtId="0" fontId="16" fillId="3" borderId="48" xfId="20" applyFont="1" applyFill="1" applyBorder="1" applyAlignment="1" applyProtection="1">
      <alignment horizontal="left" vertical="center"/>
      <protection hidden="1"/>
    </xf>
    <xf numFmtId="0" fontId="16" fillId="3" borderId="49" xfId="2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99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AF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FFB9B9"/>
      <rgbColor rgb="00969696"/>
      <rgbColor rgb="00C0FFC0"/>
      <rgbColor rgb="00339966"/>
      <rgbColor rgb="009DEAFF"/>
      <rgbColor rgb="00B9D0FF"/>
      <rgbColor rgb="00E7CFFF"/>
      <rgbColor rgb="00FFFFFF"/>
      <rgbColor rgb="00FFD8B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2</xdr:row>
      <xdr:rowOff>47625</xdr:rowOff>
    </xdr:from>
    <xdr:to>
      <xdr:col>7</xdr:col>
      <xdr:colOff>942975</xdr:colOff>
      <xdr:row>3</xdr:row>
      <xdr:rowOff>152400</xdr:rowOff>
    </xdr:to>
    <xdr:pic>
      <xdr:nvPicPr>
        <xdr:cNvPr id="1" name="cmd_TimeSt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09575"/>
          <a:ext cx="6953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2</xdr:row>
      <xdr:rowOff>47625</xdr:rowOff>
    </xdr:from>
    <xdr:to>
      <xdr:col>12</xdr:col>
      <xdr:colOff>733425</xdr:colOff>
      <xdr:row>3</xdr:row>
      <xdr:rowOff>152400</xdr:rowOff>
    </xdr:to>
    <xdr:pic>
      <xdr:nvPicPr>
        <xdr:cNvPr id="1" name="cmd_DateSt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09575"/>
          <a:ext cx="7048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4</xdr:row>
      <xdr:rowOff>114300</xdr:rowOff>
    </xdr:from>
    <xdr:to>
      <xdr:col>5</xdr:col>
      <xdr:colOff>1409700</xdr:colOff>
      <xdr:row>4</xdr:row>
      <xdr:rowOff>581025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08585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28575</xdr:rowOff>
    </xdr:from>
    <xdr:to>
      <xdr:col>4</xdr:col>
      <xdr:colOff>19050</xdr:colOff>
      <xdr:row>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000125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2</xdr:row>
      <xdr:rowOff>47625</xdr:rowOff>
    </xdr:from>
    <xdr:to>
      <xdr:col>15</xdr:col>
      <xdr:colOff>752475</xdr:colOff>
      <xdr:row>3</xdr:row>
      <xdr:rowOff>152400</xdr:rowOff>
    </xdr:to>
    <xdr:pic>
      <xdr:nvPicPr>
        <xdr:cNvPr id="1" name="cmd_DateSt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09575"/>
          <a:ext cx="7048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16</xdr:col>
      <xdr:colOff>266700</xdr:colOff>
      <xdr:row>2</xdr:row>
      <xdr:rowOff>47625</xdr:rowOff>
    </xdr:from>
    <xdr:to>
      <xdr:col>16</xdr:col>
      <xdr:colOff>962025</xdr:colOff>
      <xdr:row>3</xdr:row>
      <xdr:rowOff>152400</xdr:rowOff>
    </xdr:to>
    <xdr:pic>
      <xdr:nvPicPr>
        <xdr:cNvPr id="2" name="cmd_TimeSta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09575"/>
          <a:ext cx="6953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33</xdr:col>
      <xdr:colOff>428625</xdr:colOff>
      <xdr:row>0</xdr:row>
      <xdr:rowOff>66675</xdr:rowOff>
    </xdr:from>
    <xdr:to>
      <xdr:col>35</xdr:col>
      <xdr:colOff>0</xdr:colOff>
      <xdr:row>2</xdr:row>
      <xdr:rowOff>114300</xdr:rowOff>
    </xdr:to>
    <xdr:pic>
      <xdr:nvPicPr>
        <xdr:cNvPr id="3" name="ValueUpda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78900" y="6667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47625</xdr:rowOff>
    </xdr:from>
    <xdr:to>
      <xdr:col>7</xdr:col>
      <xdr:colOff>962025</xdr:colOff>
      <xdr:row>3</xdr:row>
      <xdr:rowOff>133350</xdr:rowOff>
    </xdr:to>
    <xdr:pic>
      <xdr:nvPicPr>
        <xdr:cNvPr id="1" name="cmd_TimeSt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09575"/>
          <a:ext cx="6953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ichard\Desktop\lot_management_v2.2-200-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port"/>
      <sheetName val="Maintenance"/>
      <sheetName val="Daily Output"/>
      <sheetName val="Lot Info"/>
      <sheetName val="Resource Sales"/>
      <sheetName val="Summary"/>
      <sheetName val="Custom View"/>
      <sheetName val="Resource Gathering"/>
      <sheetName val="Factory Runs"/>
      <sheetName val="Master Lot Table"/>
      <sheetName val="Vendors"/>
      <sheetName val="Owners"/>
      <sheetName val="Lookup Tables"/>
      <sheetName val="About"/>
    </sheetNames>
    <sheetDataSet>
      <sheetData sheetId="13">
        <row r="30">
          <cell r="B30" t="str">
            <v>Yes</v>
          </cell>
        </row>
        <row r="31">
          <cell r="B3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dowlight@medievalweapons.net" TargetMode="External" /><Relationship Id="rId2" Type="http://schemas.openxmlformats.org/officeDocument/2006/relationships/hyperlink" Target="http://swg.medievalweapons.net/" TargetMode="External" /><Relationship Id="rId3" Type="http://schemas.openxmlformats.org/officeDocument/2006/relationships/hyperlink" Target="mailto:shadowlight@medievalweapons.net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swg.medievalweapons.net/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94"/>
  <sheetViews>
    <sheetView showGridLines="0" workbookViewId="0" topLeftCell="A169">
      <selection activeCell="G193" sqref="G193"/>
    </sheetView>
  </sheetViews>
  <sheetFormatPr defaultColWidth="9.140625" defaultRowHeight="12.75"/>
  <cols>
    <col min="1" max="1" width="1.421875" style="10" customWidth="1"/>
    <col min="2" max="16384" width="9.140625" style="10" customWidth="1"/>
  </cols>
  <sheetData>
    <row r="1" ht="7.5" customHeight="1" thickBot="1"/>
    <row r="2" spans="2:8" ht="21">
      <c r="B2" s="422" t="s">
        <v>115</v>
      </c>
      <c r="C2" s="423"/>
      <c r="D2" s="423"/>
      <c r="E2" s="423"/>
      <c r="F2" s="423"/>
      <c r="G2" s="423"/>
      <c r="H2" s="424"/>
    </row>
    <row r="3" spans="2:8" ht="15.75" thickBot="1">
      <c r="B3" s="425" t="s">
        <v>183</v>
      </c>
      <c r="C3" s="420"/>
      <c r="D3" s="420"/>
      <c r="E3" s="420"/>
      <c r="F3" s="420"/>
      <c r="G3" s="420"/>
      <c r="H3" s="421"/>
    </row>
    <row r="4" ht="15.75" thickBot="1"/>
    <row r="5" spans="2:12" ht="22.5" thickBot="1" thickTop="1">
      <c r="B5" s="426" t="s">
        <v>317</v>
      </c>
      <c r="C5" s="427"/>
      <c r="D5" s="427"/>
      <c r="E5" s="427"/>
      <c r="F5" s="427"/>
      <c r="G5" s="427"/>
      <c r="H5" s="427"/>
      <c r="I5" s="427"/>
      <c r="J5" s="427"/>
      <c r="K5" s="427"/>
      <c r="L5" s="428"/>
    </row>
    <row r="6" ht="15.75" thickTop="1"/>
    <row r="7" spans="2:12" ht="15">
      <c r="B7" s="87" t="s">
        <v>122</v>
      </c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2:12" ht="15">
      <c r="B8" s="23" t="s">
        <v>121</v>
      </c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2:12" ht="15">
      <c r="B9" s="23" t="s">
        <v>116</v>
      </c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2:12" ht="15">
      <c r="B10" s="23" t="s">
        <v>117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2:12" ht="15">
      <c r="B11" s="23" t="s">
        <v>118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2:12" ht="15">
      <c r="B12" s="23" t="s">
        <v>275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2:12" ht="15">
      <c r="B13" s="23" t="s">
        <v>119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2:12" ht="15">
      <c r="B14" s="23" t="s">
        <v>120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2:12" ht="15">
      <c r="B15" s="23" t="s">
        <v>276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2:12" ht="15">
      <c r="B16" s="23" t="s">
        <v>123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8" spans="2:12" ht="15">
      <c r="B18" s="87" t="s">
        <v>131</v>
      </c>
      <c r="C18" s="88"/>
      <c r="D18" s="88"/>
      <c r="E18" s="88"/>
      <c r="F18" s="88"/>
      <c r="G18" s="88"/>
      <c r="H18" s="88"/>
      <c r="I18" s="88"/>
      <c r="J18" s="88"/>
      <c r="K18" s="88"/>
      <c r="L18" s="89"/>
    </row>
    <row r="19" spans="2:12" ht="15">
      <c r="B19" s="23" t="s">
        <v>132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2:12" ht="15">
      <c r="B20" s="23" t="s">
        <v>133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2:12" ht="15">
      <c r="B21" s="23" t="s">
        <v>140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2:12" ht="15">
      <c r="B22" s="23" t="s">
        <v>141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</row>
    <row r="23" spans="2:12" ht="15">
      <c r="B23" s="23" t="s">
        <v>142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2:12" ht="15">
      <c r="B24" s="23" t="s">
        <v>194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</row>
    <row r="25" spans="2:12" ht="15">
      <c r="B25" s="23" t="s">
        <v>148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2:12" ht="15">
      <c r="B26" s="23" t="s">
        <v>149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2:12" ht="15">
      <c r="B27" s="23" t="s">
        <v>195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2:12" ht="15">
      <c r="B28" s="23" t="s">
        <v>150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15">
      <c r="B29" s="23" t="s">
        <v>151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2:12" ht="15">
      <c r="B30" s="23" t="s">
        <v>152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</row>
    <row r="31" spans="2:12" ht="15">
      <c r="B31" s="23" t="s">
        <v>153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2:12" ht="15">
      <c r="B32" s="23" t="s">
        <v>134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2:12" ht="15">
      <c r="B33" s="23" t="s">
        <v>135</v>
      </c>
      <c r="C33" s="24"/>
      <c r="D33" s="24"/>
      <c r="E33" s="24"/>
      <c r="F33" s="24"/>
      <c r="G33" s="24"/>
      <c r="H33" s="24"/>
      <c r="I33" s="24"/>
      <c r="J33" s="24"/>
      <c r="K33" s="24"/>
      <c r="L33" s="25"/>
    </row>
    <row r="34" spans="2:12" ht="15">
      <c r="B34" s="23" t="s">
        <v>136</v>
      </c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2:12" ht="15">
      <c r="B35" s="23" t="s">
        <v>277</v>
      </c>
      <c r="C35" s="24"/>
      <c r="D35" s="24"/>
      <c r="E35" s="24"/>
      <c r="F35" s="24"/>
      <c r="G35" s="24"/>
      <c r="H35" s="24"/>
      <c r="I35" s="24"/>
      <c r="J35" s="24"/>
      <c r="K35" s="24"/>
      <c r="L35" s="25"/>
    </row>
    <row r="36" spans="2:12" ht="15">
      <c r="B36" s="23" t="s">
        <v>137</v>
      </c>
      <c r="C36" s="24"/>
      <c r="D36" s="24"/>
      <c r="E36" s="24"/>
      <c r="F36" s="24"/>
      <c r="G36" s="24"/>
      <c r="H36" s="24"/>
      <c r="I36" s="24"/>
      <c r="J36" s="24"/>
      <c r="K36" s="24"/>
      <c r="L36" s="25"/>
    </row>
    <row r="37" spans="2:12" ht="15">
      <c r="B37" s="23" t="s">
        <v>138</v>
      </c>
      <c r="C37" s="24"/>
      <c r="D37" s="24"/>
      <c r="E37" s="24"/>
      <c r="F37" s="24"/>
      <c r="G37" s="24"/>
      <c r="H37" s="24"/>
      <c r="I37" s="24"/>
      <c r="J37" s="24"/>
      <c r="K37" s="24"/>
      <c r="L37" s="25"/>
    </row>
    <row r="38" spans="2:12" ht="15">
      <c r="B38" s="23" t="s">
        <v>139</v>
      </c>
      <c r="C38" s="24"/>
      <c r="D38" s="24"/>
      <c r="E38" s="24"/>
      <c r="F38" s="24"/>
      <c r="G38" s="24"/>
      <c r="H38" s="24"/>
      <c r="I38" s="24"/>
      <c r="J38" s="24"/>
      <c r="K38" s="24"/>
      <c r="L38" s="25"/>
    </row>
    <row r="39" spans="2:12" ht="15">
      <c r="B39" s="23" t="s">
        <v>143</v>
      </c>
      <c r="C39" s="24"/>
      <c r="D39" s="24"/>
      <c r="E39" s="24"/>
      <c r="F39" s="24"/>
      <c r="G39" s="24"/>
      <c r="H39" s="24"/>
      <c r="I39" s="24"/>
      <c r="J39" s="24"/>
      <c r="K39" s="24"/>
      <c r="L39" s="25"/>
    </row>
    <row r="40" spans="2:12" ht="15">
      <c r="B40" s="26" t="s">
        <v>144</v>
      </c>
      <c r="C40" s="24"/>
      <c r="D40" s="24"/>
      <c r="E40" s="24"/>
      <c r="F40" s="24"/>
      <c r="G40" s="24"/>
      <c r="H40" s="24"/>
      <c r="I40" s="24"/>
      <c r="J40" s="24"/>
      <c r="K40" s="24"/>
      <c r="L40" s="25"/>
    </row>
    <row r="42" spans="2:12" ht="15">
      <c r="B42" s="87" t="s">
        <v>278</v>
      </c>
      <c r="C42" s="88"/>
      <c r="D42" s="88"/>
      <c r="E42" s="88"/>
      <c r="F42" s="88"/>
      <c r="G42" s="88"/>
      <c r="H42" s="88"/>
      <c r="I42" s="88"/>
      <c r="J42" s="88"/>
      <c r="K42" s="88"/>
      <c r="L42" s="89"/>
    </row>
    <row r="43" spans="2:12" ht="15">
      <c r="B43" s="23" t="s">
        <v>279</v>
      </c>
      <c r="C43" s="24"/>
      <c r="D43" s="24"/>
      <c r="E43" s="24"/>
      <c r="F43" s="24"/>
      <c r="G43" s="24"/>
      <c r="H43" s="24"/>
      <c r="I43" s="24"/>
      <c r="J43" s="24"/>
      <c r="K43" s="24"/>
      <c r="L43" s="25"/>
    </row>
    <row r="44" spans="2:12" ht="15">
      <c r="B44" s="23" t="s">
        <v>280</v>
      </c>
      <c r="C44" s="24"/>
      <c r="D44" s="24"/>
      <c r="E44" s="24"/>
      <c r="F44" s="24"/>
      <c r="G44" s="24"/>
      <c r="H44" s="24"/>
      <c r="I44" s="24"/>
      <c r="J44" s="24"/>
      <c r="K44" s="24"/>
      <c r="L44" s="25"/>
    </row>
    <row r="45" spans="2:12" ht="15">
      <c r="B45" s="23" t="s">
        <v>281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</row>
    <row r="46" spans="2:12" ht="15">
      <c r="B46" s="23" t="s">
        <v>282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8" spans="2:12" ht="15">
      <c r="B48" s="87" t="s">
        <v>124</v>
      </c>
      <c r="C48" s="88"/>
      <c r="D48" s="88"/>
      <c r="E48" s="88"/>
      <c r="F48" s="88"/>
      <c r="G48" s="88"/>
      <c r="H48" s="88"/>
      <c r="I48" s="88"/>
      <c r="J48" s="88"/>
      <c r="K48" s="88"/>
      <c r="L48" s="89"/>
    </row>
    <row r="49" spans="2:12" ht="15">
      <c r="B49" s="127" t="s">
        <v>283</v>
      </c>
      <c r="C49" s="24"/>
      <c r="D49" s="24"/>
      <c r="E49" s="24"/>
      <c r="F49" s="24"/>
      <c r="G49" s="24"/>
      <c r="H49" s="24"/>
      <c r="I49" s="24"/>
      <c r="J49" s="24"/>
      <c r="K49" s="24"/>
      <c r="L49" s="25"/>
    </row>
    <row r="50" spans="2:12" ht="15">
      <c r="B50" s="23" t="s">
        <v>284</v>
      </c>
      <c r="C50" s="24"/>
      <c r="D50" s="24"/>
      <c r="E50" s="24"/>
      <c r="F50" s="24"/>
      <c r="G50" s="24"/>
      <c r="H50" s="24"/>
      <c r="I50" s="24"/>
      <c r="J50" s="24"/>
      <c r="K50" s="24"/>
      <c r="L50" s="25"/>
    </row>
    <row r="51" spans="2:12" ht="15">
      <c r="B51" s="23" t="s">
        <v>126</v>
      </c>
      <c r="C51" s="24"/>
      <c r="D51" s="24"/>
      <c r="E51" s="24"/>
      <c r="F51" s="24"/>
      <c r="G51" s="24"/>
      <c r="H51" s="24"/>
      <c r="I51" s="24"/>
      <c r="J51" s="24"/>
      <c r="K51" s="24"/>
      <c r="L51" s="25"/>
    </row>
    <row r="52" spans="2:12" ht="15">
      <c r="B52" s="23" t="s">
        <v>127</v>
      </c>
      <c r="C52" s="24"/>
      <c r="D52" s="24"/>
      <c r="E52" s="24"/>
      <c r="F52" s="24"/>
      <c r="G52" s="24"/>
      <c r="H52" s="24"/>
      <c r="I52" s="24"/>
      <c r="J52" s="24"/>
      <c r="K52" s="24"/>
      <c r="L52" s="25"/>
    </row>
    <row r="53" spans="2:12" ht="15">
      <c r="B53" s="23" t="s">
        <v>285</v>
      </c>
      <c r="C53" s="24"/>
      <c r="D53" s="24"/>
      <c r="E53" s="24"/>
      <c r="F53" s="24"/>
      <c r="G53" s="24"/>
      <c r="H53" s="24"/>
      <c r="I53" s="24"/>
      <c r="J53" s="24"/>
      <c r="K53" s="24"/>
      <c r="L53" s="25"/>
    </row>
    <row r="54" spans="2:12" ht="15">
      <c r="B54" s="23" t="s">
        <v>145</v>
      </c>
      <c r="C54" s="24"/>
      <c r="D54" s="24"/>
      <c r="E54" s="24"/>
      <c r="F54" s="24"/>
      <c r="G54" s="24"/>
      <c r="H54" s="24"/>
      <c r="I54" s="24"/>
      <c r="J54" s="24"/>
      <c r="K54" s="24"/>
      <c r="L54" s="25"/>
    </row>
    <row r="55" spans="2:12" s="1" customFormat="1" ht="15">
      <c r="B55" s="23" t="s">
        <v>286</v>
      </c>
      <c r="C55" s="24"/>
      <c r="D55" s="24"/>
      <c r="E55" s="24"/>
      <c r="F55" s="24"/>
      <c r="G55" s="24"/>
      <c r="H55" s="24"/>
      <c r="I55" s="24"/>
      <c r="J55" s="24"/>
      <c r="K55" s="24"/>
      <c r="L55" s="25"/>
    </row>
    <row r="56" spans="2:12" ht="15">
      <c r="B56" s="23" t="s">
        <v>287</v>
      </c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2:12" ht="15">
      <c r="B57" s="23" t="s">
        <v>288</v>
      </c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2:12" ht="15">
      <c r="B58" s="23" t="s">
        <v>315</v>
      </c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pans="2:12" ht="15">
      <c r="B59" s="12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">
      <c r="B60" s="127" t="s">
        <v>125</v>
      </c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2:12" ht="15">
      <c r="B61" s="27" t="s">
        <v>126</v>
      </c>
      <c r="C61" s="24"/>
      <c r="D61" s="24"/>
      <c r="E61" s="24"/>
      <c r="F61" s="24"/>
      <c r="G61" s="24"/>
      <c r="H61" s="24"/>
      <c r="I61" s="24"/>
      <c r="J61" s="24"/>
      <c r="K61" s="24"/>
      <c r="L61" s="25"/>
    </row>
    <row r="62" spans="2:12" ht="15">
      <c r="B62" s="27" t="s">
        <v>127</v>
      </c>
      <c r="C62" s="24"/>
      <c r="D62" s="24"/>
      <c r="E62" s="24"/>
      <c r="F62" s="24"/>
      <c r="G62" s="24"/>
      <c r="H62" s="24"/>
      <c r="I62" s="24"/>
      <c r="J62" s="24"/>
      <c r="K62" s="24"/>
      <c r="L62" s="25"/>
    </row>
    <row r="63" spans="2:12" ht="15">
      <c r="B63" s="28" t="s">
        <v>285</v>
      </c>
      <c r="C63" s="24"/>
      <c r="D63" s="24"/>
      <c r="E63" s="24"/>
      <c r="F63" s="24"/>
      <c r="G63" s="24"/>
      <c r="H63" s="24"/>
      <c r="I63" s="24"/>
      <c r="J63" s="24"/>
      <c r="K63" s="24"/>
      <c r="L63" s="25"/>
    </row>
    <row r="64" spans="2:12" ht="15">
      <c r="B64" s="28" t="s">
        <v>286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</row>
    <row r="65" spans="2:12" ht="15">
      <c r="B65" s="28" t="s">
        <v>287</v>
      </c>
      <c r="C65" s="24"/>
      <c r="D65" s="24"/>
      <c r="E65" s="24"/>
      <c r="F65" s="24"/>
      <c r="G65" s="24"/>
      <c r="H65" s="24"/>
      <c r="I65" s="24"/>
      <c r="J65" s="24"/>
      <c r="K65" s="24"/>
      <c r="L65" s="25"/>
    </row>
    <row r="66" spans="2:12" ht="15">
      <c r="B66" s="28" t="s">
        <v>288</v>
      </c>
      <c r="C66" s="24"/>
      <c r="D66" s="24"/>
      <c r="E66" s="24"/>
      <c r="F66" s="24"/>
      <c r="G66" s="24"/>
      <c r="H66" s="24"/>
      <c r="I66" s="24"/>
      <c r="J66" s="24"/>
      <c r="K66" s="24"/>
      <c r="L66" s="25"/>
    </row>
    <row r="67" spans="2:12" ht="15">
      <c r="B67" s="27" t="s">
        <v>129</v>
      </c>
      <c r="C67" s="24"/>
      <c r="D67" s="24"/>
      <c r="E67" s="24"/>
      <c r="F67" s="24"/>
      <c r="G67" s="24"/>
      <c r="H67" s="24"/>
      <c r="I67" s="24"/>
      <c r="J67" s="24"/>
      <c r="K67" s="24"/>
      <c r="L67" s="25"/>
    </row>
    <row r="68" spans="2:12" ht="15">
      <c r="B68" s="27" t="s">
        <v>289</v>
      </c>
      <c r="C68" s="24"/>
      <c r="D68" s="24"/>
      <c r="E68" s="24"/>
      <c r="F68" s="24"/>
      <c r="G68" s="24"/>
      <c r="H68" s="24"/>
      <c r="I68" s="24"/>
      <c r="J68" s="24"/>
      <c r="K68" s="24"/>
      <c r="L68" s="25"/>
    </row>
    <row r="69" spans="2:12" ht="15">
      <c r="B69" s="27" t="s">
        <v>130</v>
      </c>
      <c r="C69" s="24"/>
      <c r="D69" s="24"/>
      <c r="E69" s="24"/>
      <c r="F69" s="24"/>
      <c r="G69" s="24"/>
      <c r="H69" s="24"/>
      <c r="I69" s="24"/>
      <c r="J69" s="24"/>
      <c r="K69" s="24"/>
      <c r="L69" s="25"/>
    </row>
    <row r="70" spans="2:12" ht="15">
      <c r="B70" s="23" t="s">
        <v>146</v>
      </c>
      <c r="C70" s="24"/>
      <c r="D70" s="24"/>
      <c r="E70" s="24"/>
      <c r="F70" s="24"/>
      <c r="G70" s="24"/>
      <c r="H70" s="24"/>
      <c r="I70" s="24"/>
      <c r="J70" s="24"/>
      <c r="K70" s="24"/>
      <c r="L70" s="25"/>
    </row>
    <row r="71" spans="2:12" ht="15">
      <c r="B71" s="23" t="s">
        <v>145</v>
      </c>
      <c r="C71" s="24"/>
      <c r="D71" s="24"/>
      <c r="E71" s="24"/>
      <c r="F71" s="24"/>
      <c r="G71" s="24"/>
      <c r="H71" s="24"/>
      <c r="I71" s="24"/>
      <c r="J71" s="24"/>
      <c r="K71" s="24"/>
      <c r="L71" s="25"/>
    </row>
    <row r="72" spans="2:12" ht="15">
      <c r="B72" s="23" t="s">
        <v>290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</row>
    <row r="73" spans="2:12" ht="15">
      <c r="B73" s="23" t="s">
        <v>147</v>
      </c>
      <c r="C73" s="24"/>
      <c r="D73" s="24"/>
      <c r="E73" s="24"/>
      <c r="F73" s="24"/>
      <c r="G73" s="24"/>
      <c r="H73" s="24"/>
      <c r="I73" s="24"/>
      <c r="J73" s="24"/>
      <c r="K73" s="24"/>
      <c r="L73" s="25"/>
    </row>
    <row r="74" spans="2:12" ht="15">
      <c r="B74" s="23" t="s">
        <v>154</v>
      </c>
      <c r="C74" s="24"/>
      <c r="D74" s="24"/>
      <c r="E74" s="24"/>
      <c r="F74" s="24"/>
      <c r="G74" s="24"/>
      <c r="H74" s="24"/>
      <c r="I74" s="24"/>
      <c r="J74" s="24"/>
      <c r="K74" s="24"/>
      <c r="L74" s="25"/>
    </row>
    <row r="75" spans="2:12" ht="15">
      <c r="B75" s="23" t="s">
        <v>155</v>
      </c>
      <c r="C75" s="24"/>
      <c r="D75" s="24"/>
      <c r="E75" s="24"/>
      <c r="F75" s="24"/>
      <c r="G75" s="24"/>
      <c r="H75" s="24"/>
      <c r="I75" s="24"/>
      <c r="J75" s="24"/>
      <c r="K75" s="24"/>
      <c r="L75" s="25"/>
    </row>
    <row r="77" spans="2:12" ht="15">
      <c r="B77" s="128" t="s">
        <v>291</v>
      </c>
      <c r="C77" s="21"/>
      <c r="D77" s="21"/>
      <c r="E77" s="21"/>
      <c r="F77" s="21"/>
      <c r="G77" s="21"/>
      <c r="H77" s="21"/>
      <c r="I77" s="21"/>
      <c r="J77" s="21"/>
      <c r="K77" s="21"/>
      <c r="L77" s="22"/>
    </row>
    <row r="78" spans="2:12" ht="15">
      <c r="B78" s="27" t="s">
        <v>126</v>
      </c>
      <c r="C78" s="24"/>
      <c r="D78" s="24"/>
      <c r="E78" s="24"/>
      <c r="F78" s="24"/>
      <c r="G78" s="24"/>
      <c r="H78" s="24"/>
      <c r="I78" s="24"/>
      <c r="J78" s="24"/>
      <c r="K78" s="24"/>
      <c r="L78" s="25"/>
    </row>
    <row r="79" spans="2:12" ht="15">
      <c r="B79" s="27" t="s">
        <v>127</v>
      </c>
      <c r="C79" s="24"/>
      <c r="D79" s="24"/>
      <c r="E79" s="24"/>
      <c r="F79" s="24"/>
      <c r="G79" s="24"/>
      <c r="H79" s="24"/>
      <c r="I79" s="24"/>
      <c r="J79" s="24"/>
      <c r="K79" s="24"/>
      <c r="L79" s="25"/>
    </row>
    <row r="80" spans="2:12" ht="15">
      <c r="B80" s="28" t="s">
        <v>285</v>
      </c>
      <c r="C80" s="24"/>
      <c r="D80" s="24"/>
      <c r="E80" s="24"/>
      <c r="F80" s="24"/>
      <c r="G80" s="24"/>
      <c r="H80" s="24"/>
      <c r="I80" s="24"/>
      <c r="J80" s="24"/>
      <c r="K80" s="24"/>
      <c r="L80" s="25"/>
    </row>
    <row r="81" spans="2:12" ht="15">
      <c r="B81" s="28" t="s">
        <v>157</v>
      </c>
      <c r="C81" s="24"/>
      <c r="D81" s="24"/>
      <c r="E81" s="24"/>
      <c r="F81" s="24"/>
      <c r="G81" s="24"/>
      <c r="H81" s="24"/>
      <c r="I81" s="24"/>
      <c r="J81" s="24"/>
      <c r="K81" s="24"/>
      <c r="L81" s="25"/>
    </row>
    <row r="82" spans="2:12" ht="15">
      <c r="B82" s="28" t="s">
        <v>292</v>
      </c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2:12" ht="15">
      <c r="B83" s="28" t="s">
        <v>315</v>
      </c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2:12" ht="15">
      <c r="B84" s="28" t="s">
        <v>293</v>
      </c>
      <c r="C84" s="24"/>
      <c r="D84" s="24"/>
      <c r="E84" s="24"/>
      <c r="F84" s="24"/>
      <c r="G84" s="24"/>
      <c r="H84" s="24"/>
      <c r="I84" s="24"/>
      <c r="J84" s="24"/>
      <c r="K84" s="24"/>
      <c r="L84" s="25"/>
    </row>
    <row r="85" spans="2:12" ht="15">
      <c r="B85" s="23" t="s">
        <v>294</v>
      </c>
      <c r="C85" s="24"/>
      <c r="D85" s="24"/>
      <c r="E85" s="24"/>
      <c r="F85" s="24"/>
      <c r="G85" s="24"/>
      <c r="H85" s="24"/>
      <c r="I85" s="24"/>
      <c r="J85" s="24"/>
      <c r="K85" s="24"/>
      <c r="L85" s="25"/>
    </row>
    <row r="86" spans="2:12" ht="15">
      <c r="B86" s="23" t="s">
        <v>158</v>
      </c>
      <c r="C86" s="24"/>
      <c r="D86" s="24"/>
      <c r="E86" s="24"/>
      <c r="F86" s="24"/>
      <c r="G86" s="24"/>
      <c r="H86" s="24"/>
      <c r="I86" s="24"/>
      <c r="J86" s="24"/>
      <c r="K86" s="24"/>
      <c r="L86" s="25"/>
    </row>
    <row r="87" spans="2:12" ht="15">
      <c r="B87" s="28" t="s">
        <v>159</v>
      </c>
      <c r="C87" s="24"/>
      <c r="D87" s="24"/>
      <c r="E87" s="24"/>
      <c r="F87" s="24"/>
      <c r="G87" s="24"/>
      <c r="H87" s="24"/>
      <c r="I87" s="24"/>
      <c r="J87" s="24"/>
      <c r="K87" s="24"/>
      <c r="L87" s="25"/>
    </row>
    <row r="88" spans="2:12" ht="15">
      <c r="B88" s="23" t="s">
        <v>160</v>
      </c>
      <c r="C88" s="24"/>
      <c r="D88" s="24"/>
      <c r="E88" s="24"/>
      <c r="F88" s="24"/>
      <c r="G88" s="24"/>
      <c r="H88" s="24"/>
      <c r="I88" s="24"/>
      <c r="J88" s="24"/>
      <c r="K88" s="24"/>
      <c r="L88" s="25"/>
    </row>
    <row r="89" spans="2:12" ht="15">
      <c r="B89" s="23" t="s">
        <v>161</v>
      </c>
      <c r="C89" s="24"/>
      <c r="D89" s="24"/>
      <c r="E89" s="24"/>
      <c r="F89" s="24"/>
      <c r="G89" s="24"/>
      <c r="H89" s="24"/>
      <c r="I89" s="24"/>
      <c r="J89" s="24"/>
      <c r="K89" s="24"/>
      <c r="L89" s="25"/>
    </row>
    <row r="90" spans="2:12" ht="15">
      <c r="B90" s="23" t="s">
        <v>162</v>
      </c>
      <c r="C90" s="24"/>
      <c r="D90" s="24"/>
      <c r="E90" s="24"/>
      <c r="F90" s="24"/>
      <c r="G90" s="24"/>
      <c r="H90" s="24"/>
      <c r="I90" s="24"/>
      <c r="J90" s="24"/>
      <c r="K90" s="24"/>
      <c r="L90" s="25"/>
    </row>
    <row r="91" spans="2:12" ht="15">
      <c r="B91" s="23" t="s">
        <v>163</v>
      </c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92" spans="2:12" ht="15">
      <c r="B92" s="23" t="s">
        <v>164</v>
      </c>
      <c r="C92" s="24"/>
      <c r="D92" s="24"/>
      <c r="E92" s="24"/>
      <c r="F92" s="24"/>
      <c r="G92" s="24"/>
      <c r="H92" s="24"/>
      <c r="I92" s="24"/>
      <c r="J92" s="24"/>
      <c r="K92" s="24"/>
      <c r="L92" s="25"/>
    </row>
    <row r="93" spans="2:12" ht="15">
      <c r="B93" s="23" t="s">
        <v>165</v>
      </c>
      <c r="C93" s="24"/>
      <c r="D93" s="24"/>
      <c r="E93" s="24"/>
      <c r="F93" s="24"/>
      <c r="G93" s="24"/>
      <c r="H93" s="24"/>
      <c r="I93" s="24"/>
      <c r="J93" s="24"/>
      <c r="K93" s="24"/>
      <c r="L93" s="25"/>
    </row>
    <row r="94" spans="2:12" ht="15">
      <c r="B94" s="28" t="s">
        <v>295</v>
      </c>
      <c r="C94" s="24"/>
      <c r="D94" s="24"/>
      <c r="E94" s="24"/>
      <c r="F94" s="24"/>
      <c r="G94" s="24"/>
      <c r="H94" s="24"/>
      <c r="I94" s="24"/>
      <c r="J94" s="24"/>
      <c r="K94" s="24"/>
      <c r="L94" s="25"/>
    </row>
    <row r="95" spans="2:12" ht="15">
      <c r="B95" s="28" t="s">
        <v>296</v>
      </c>
      <c r="C95" s="24"/>
      <c r="D95" s="24"/>
      <c r="E95" s="24"/>
      <c r="F95" s="24"/>
      <c r="G95" s="24"/>
      <c r="H95" s="24"/>
      <c r="I95" s="24"/>
      <c r="J95" s="24"/>
      <c r="K95" s="24"/>
      <c r="L95" s="25"/>
    </row>
    <row r="97" spans="2:12" ht="15">
      <c r="B97" s="128" t="s">
        <v>156</v>
      </c>
      <c r="C97" s="21"/>
      <c r="D97" s="21"/>
      <c r="E97" s="21"/>
      <c r="F97" s="21"/>
      <c r="G97" s="21"/>
      <c r="H97" s="21"/>
      <c r="I97" s="21"/>
      <c r="J97" s="21"/>
      <c r="K97" s="21"/>
      <c r="L97" s="22"/>
    </row>
    <row r="98" spans="2:12" ht="15">
      <c r="B98" s="27" t="s">
        <v>126</v>
      </c>
      <c r="C98" s="24"/>
      <c r="D98" s="24"/>
      <c r="E98" s="24"/>
      <c r="F98" s="24"/>
      <c r="G98" s="24"/>
      <c r="H98" s="24"/>
      <c r="I98" s="24"/>
      <c r="J98" s="24"/>
      <c r="K98" s="24"/>
      <c r="L98" s="25"/>
    </row>
    <row r="99" spans="2:12" ht="15">
      <c r="B99" s="27" t="s">
        <v>127</v>
      </c>
      <c r="C99" s="24"/>
      <c r="D99" s="24"/>
      <c r="E99" s="24"/>
      <c r="F99" s="24"/>
      <c r="G99" s="24"/>
      <c r="H99" s="24"/>
      <c r="I99" s="24"/>
      <c r="J99" s="24"/>
      <c r="K99" s="24"/>
      <c r="L99" s="25"/>
    </row>
    <row r="100" spans="2:12" ht="15">
      <c r="B100" s="28" t="s">
        <v>128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5"/>
    </row>
    <row r="101" spans="2:12" ht="15">
      <c r="B101" s="28" t="s">
        <v>157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5"/>
    </row>
    <row r="102" spans="2:12" ht="15">
      <c r="B102" s="28" t="s">
        <v>286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5"/>
    </row>
    <row r="103" spans="2:12" ht="15">
      <c r="B103" s="28" t="s">
        <v>287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5"/>
    </row>
    <row r="104" spans="2:12" ht="15">
      <c r="B104" s="28" t="s">
        <v>288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5"/>
    </row>
    <row r="105" spans="2:12" ht="15">
      <c r="B105" s="28" t="s">
        <v>292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5"/>
    </row>
    <row r="106" spans="2:12" ht="15">
      <c r="B106" s="28" t="s">
        <v>192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5"/>
    </row>
    <row r="107" spans="2:12" ht="15">
      <c r="B107" s="28" t="s">
        <v>315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5"/>
    </row>
    <row r="108" spans="2:12" ht="15">
      <c r="B108" s="28" t="s">
        <v>293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5"/>
    </row>
    <row r="109" spans="2:12" ht="15">
      <c r="B109" s="28" t="s">
        <v>297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5"/>
    </row>
    <row r="110" spans="2:12" ht="15">
      <c r="B110" s="23" t="s">
        <v>193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5"/>
    </row>
    <row r="112" spans="2:12" ht="15">
      <c r="B112" s="128" t="s">
        <v>166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2"/>
    </row>
    <row r="113" spans="2:12" ht="15">
      <c r="B113" s="27" t="s">
        <v>126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5"/>
    </row>
    <row r="114" spans="2:12" ht="15">
      <c r="B114" s="27" t="s">
        <v>127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5"/>
    </row>
    <row r="115" spans="2:12" ht="15">
      <c r="B115" s="28" t="s">
        <v>128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5"/>
    </row>
    <row r="116" spans="2:12" ht="15">
      <c r="B116" s="23" t="s">
        <v>167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5"/>
    </row>
    <row r="117" spans="2:12" ht="15">
      <c r="B117" s="27" t="s">
        <v>168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5"/>
    </row>
    <row r="118" spans="2:12" ht="15">
      <c r="B118" s="27" t="s">
        <v>169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5"/>
    </row>
    <row r="119" spans="2:12" ht="15">
      <c r="B119" s="23" t="s">
        <v>170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5"/>
    </row>
    <row r="120" spans="2:12" ht="15">
      <c r="B120" s="23" t="s">
        <v>171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5"/>
    </row>
    <row r="121" spans="2:12" ht="15">
      <c r="B121" s="23" t="s">
        <v>172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5"/>
    </row>
    <row r="122" spans="2:12" ht="15">
      <c r="B122" s="23" t="s">
        <v>173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5"/>
    </row>
    <row r="124" spans="2:12" ht="15">
      <c r="B124" s="128" t="s">
        <v>174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2"/>
    </row>
    <row r="125" spans="2:12" ht="15">
      <c r="B125" s="23" t="s">
        <v>175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5"/>
    </row>
    <row r="126" spans="2:12" ht="15">
      <c r="B126" s="23" t="s">
        <v>176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5"/>
    </row>
    <row r="127" spans="2:12" ht="15">
      <c r="B127" s="23" t="s">
        <v>177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5"/>
    </row>
    <row r="129" spans="2:12" ht="15">
      <c r="B129" s="128" t="s">
        <v>298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2"/>
    </row>
    <row r="130" spans="2:12" ht="15">
      <c r="B130" s="23" t="s">
        <v>299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5"/>
    </row>
    <row r="132" spans="2:12" ht="15">
      <c r="B132" s="128" t="s">
        <v>300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2"/>
    </row>
    <row r="133" spans="2:12" ht="15">
      <c r="B133" s="23" t="s">
        <v>284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5"/>
    </row>
    <row r="134" spans="2:12" ht="15">
      <c r="B134" s="27" t="s">
        <v>126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5"/>
    </row>
    <row r="135" spans="2:12" ht="15">
      <c r="B135" s="27" t="s">
        <v>127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5"/>
    </row>
    <row r="136" spans="2:12" ht="15">
      <c r="B136" s="28" t="s">
        <v>128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5"/>
    </row>
    <row r="137" spans="2:12" ht="15">
      <c r="B137" s="28" t="s">
        <v>157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5"/>
    </row>
    <row r="138" spans="2:12" ht="15">
      <c r="B138" s="28" t="s">
        <v>286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5"/>
    </row>
    <row r="139" spans="2:12" ht="15">
      <c r="B139" s="28" t="s">
        <v>287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5"/>
    </row>
    <row r="140" spans="2:12" ht="15">
      <c r="B140" s="28" t="s">
        <v>288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5"/>
    </row>
    <row r="141" spans="2:12" ht="15">
      <c r="B141" s="28" t="s">
        <v>292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5"/>
    </row>
    <row r="142" spans="2:12" ht="15">
      <c r="B142" s="28" t="s">
        <v>192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5"/>
    </row>
    <row r="143" spans="2:12" ht="15">
      <c r="B143" s="28" t="s">
        <v>315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5"/>
    </row>
    <row r="144" spans="2:12" ht="15">
      <c r="B144" s="28" t="s">
        <v>293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5"/>
    </row>
    <row r="145" spans="2:12" ht="15">
      <c r="B145" s="28" t="s">
        <v>297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5"/>
    </row>
    <row r="146" spans="2:12" ht="15">
      <c r="B146" s="27" t="s">
        <v>129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5"/>
    </row>
    <row r="147" spans="2:12" ht="15">
      <c r="B147" s="27" t="s">
        <v>289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5"/>
    </row>
    <row r="148" spans="2:12" ht="15">
      <c r="B148" s="27" t="s">
        <v>130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5"/>
    </row>
    <row r="149" spans="2:12" ht="15">
      <c r="B149" s="23" t="s">
        <v>193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5"/>
    </row>
    <row r="150" spans="2:12" ht="15">
      <c r="B150" s="23" t="s">
        <v>294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5"/>
    </row>
    <row r="151" spans="2:12" ht="15">
      <c r="B151" s="23" t="s">
        <v>158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2:12" ht="15">
      <c r="B152" s="28" t="s">
        <v>159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5"/>
    </row>
    <row r="153" spans="2:12" ht="15">
      <c r="B153" s="23" t="s">
        <v>160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5"/>
    </row>
    <row r="154" spans="2:12" ht="15">
      <c r="B154" s="23" t="s">
        <v>161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5"/>
    </row>
    <row r="155" spans="2:12" ht="15">
      <c r="B155" s="23" t="s">
        <v>162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5"/>
    </row>
    <row r="156" spans="2:12" ht="15">
      <c r="B156" s="23" t="s">
        <v>163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5"/>
    </row>
    <row r="157" spans="2:12" ht="15">
      <c r="B157" s="23" t="s">
        <v>164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5"/>
    </row>
    <row r="158" spans="2:12" ht="15">
      <c r="B158" s="23" t="s">
        <v>165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5"/>
    </row>
    <row r="159" spans="2:12" ht="15">
      <c r="B159" s="23" t="s">
        <v>301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5"/>
    </row>
    <row r="160" spans="2:12" ht="15">
      <c r="B160" s="23" t="s">
        <v>319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5"/>
    </row>
    <row r="161" spans="2:12" ht="15">
      <c r="B161" s="23" t="s">
        <v>146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5"/>
    </row>
    <row r="162" spans="2:12" ht="15">
      <c r="B162" s="23" t="s">
        <v>145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5"/>
    </row>
    <row r="163" spans="2:12" ht="15">
      <c r="B163" s="23" t="s">
        <v>290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5"/>
    </row>
    <row r="164" spans="2:12" ht="15">
      <c r="B164" s="23" t="s">
        <v>147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5"/>
    </row>
    <row r="165" spans="2:12" ht="15">
      <c r="B165" s="23" t="s">
        <v>154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5"/>
    </row>
    <row r="166" spans="2:12" ht="15">
      <c r="B166" s="23" t="s">
        <v>155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5"/>
    </row>
    <row r="167" spans="2:12" ht="15">
      <c r="B167" s="23" t="s">
        <v>302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5"/>
    </row>
    <row r="168" spans="2:12" ht="15">
      <c r="B168" s="28" t="s">
        <v>295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5"/>
    </row>
    <row r="169" spans="2:12" ht="15">
      <c r="B169" s="28" t="s">
        <v>296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5"/>
    </row>
    <row r="171" spans="2:12" ht="15">
      <c r="B171" s="128" t="s">
        <v>303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2"/>
    </row>
    <row r="172" spans="2:12" ht="15">
      <c r="B172" s="27" t="s">
        <v>304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5"/>
    </row>
    <row r="173" spans="2:12" ht="15">
      <c r="B173" s="28" t="s">
        <v>128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5"/>
    </row>
    <row r="174" spans="2:12" ht="15">
      <c r="B174" s="28" t="s">
        <v>305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5"/>
    </row>
    <row r="175" spans="2:12" ht="15">
      <c r="B175" s="28" t="s">
        <v>287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5"/>
    </row>
    <row r="176" spans="2:12" ht="15">
      <c r="B176" s="28" t="s">
        <v>288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5"/>
    </row>
    <row r="177" spans="2:12" ht="15">
      <c r="B177" s="27" t="s">
        <v>306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5"/>
    </row>
    <row r="178" spans="2:12" ht="15">
      <c r="B178" s="27" t="s">
        <v>307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5"/>
    </row>
    <row r="179" spans="2:12" ht="15">
      <c r="B179" s="27" t="s">
        <v>289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5"/>
    </row>
    <row r="180" spans="2:12" ht="15">
      <c r="B180" s="23" t="s">
        <v>308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5"/>
    </row>
    <row r="181" spans="2:12" ht="15">
      <c r="B181" s="23" t="s">
        <v>309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5"/>
    </row>
    <row r="182" spans="2:12" ht="15">
      <c r="B182" s="23" t="s">
        <v>310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5"/>
    </row>
    <row r="183" spans="2:12" ht="15">
      <c r="B183" s="23" t="s">
        <v>290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5"/>
    </row>
    <row r="185" spans="2:12" ht="15">
      <c r="B185" s="128" t="s">
        <v>311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2"/>
    </row>
    <row r="186" spans="2:12" ht="15">
      <c r="B186" s="130" t="s">
        <v>312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2"/>
    </row>
    <row r="187" spans="2:12" ht="15">
      <c r="B187" s="27" t="s">
        <v>313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5"/>
    </row>
    <row r="189" spans="2:12" ht="15">
      <c r="B189" s="128" t="s">
        <v>178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2"/>
    </row>
    <row r="190" spans="2:12" ht="15">
      <c r="B190" s="23" t="s">
        <v>314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5"/>
    </row>
    <row r="192" spans="2:12" ht="15">
      <c r="B192" s="87" t="s">
        <v>179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9"/>
    </row>
    <row r="193" spans="2:12" ht="15">
      <c r="B193" s="23" t="s">
        <v>180</v>
      </c>
      <c r="C193" s="24"/>
      <c r="D193" s="24"/>
      <c r="E193" s="24"/>
      <c r="F193" s="24"/>
      <c r="G193" s="29" t="s">
        <v>181</v>
      </c>
      <c r="H193" s="24"/>
      <c r="I193" s="24"/>
      <c r="J193" s="24"/>
      <c r="K193" s="24"/>
      <c r="L193" s="25"/>
    </row>
    <row r="194" spans="2:12" ht="15">
      <c r="B194" s="23" t="s">
        <v>182</v>
      </c>
      <c r="C194" s="24"/>
      <c r="D194" s="24"/>
      <c r="E194" s="24"/>
      <c r="F194" s="24"/>
      <c r="G194" s="29" t="s">
        <v>144</v>
      </c>
      <c r="H194" s="24"/>
      <c r="I194" s="24"/>
      <c r="J194" s="24"/>
      <c r="K194" s="24"/>
      <c r="L194" s="25"/>
    </row>
  </sheetData>
  <sheetProtection sheet="1" objects="1" scenarios="1" formatCells="0" formatColumns="0" formatRows="0"/>
  <mergeCells count="3">
    <mergeCell ref="B2:H2"/>
    <mergeCell ref="B3:H3"/>
    <mergeCell ref="B5:L5"/>
  </mergeCells>
  <hyperlinks>
    <hyperlink ref="B40" r:id="rId1" display="shadowlight@medievalweapons.net"/>
    <hyperlink ref="G193" r:id="rId2" display="http://swg.medievalweapons.net"/>
    <hyperlink ref="G194" r:id="rId3" display="shadowlight@medievalweapons.net"/>
  </hyperlinks>
  <printOptions/>
  <pageMargins left="0.75" right="0.75" top="1" bottom="1" header="0.5" footer="0.5"/>
  <pageSetup horizontalDpi="600" verticalDpi="6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H28"/>
  <sheetViews>
    <sheetView workbookViewId="0" topLeftCell="A1">
      <selection activeCell="D7" sqref="D7"/>
    </sheetView>
  </sheetViews>
  <sheetFormatPr defaultColWidth="9.140625" defaultRowHeight="12.75"/>
  <cols>
    <col min="1" max="1" width="9.140625" style="137" customWidth="1"/>
    <col min="2" max="2" width="20.57421875" style="137" bestFit="1" customWidth="1"/>
    <col min="3" max="3" width="16.00390625" style="137" bestFit="1" customWidth="1"/>
    <col min="4" max="4" width="21.57421875" style="137" customWidth="1"/>
    <col min="5" max="5" width="20.57421875" style="137" bestFit="1" customWidth="1"/>
    <col min="6" max="7" width="9.140625" style="137" customWidth="1"/>
    <col min="8" max="8" width="21.00390625" style="137" customWidth="1"/>
    <col min="9" max="16384" width="9.140625" style="137" customWidth="1"/>
  </cols>
  <sheetData>
    <row r="1" spans="1:6" ht="13.5" thickBot="1">
      <c r="A1" s="136"/>
      <c r="B1" s="136"/>
      <c r="C1" s="136"/>
      <c r="D1" s="136"/>
      <c r="E1" s="136"/>
      <c r="F1" s="136"/>
    </row>
    <row r="2" spans="1:8" ht="36" thickBot="1" thickTop="1">
      <c r="A2" s="189"/>
      <c r="B2" s="475" t="s">
        <v>347</v>
      </c>
      <c r="C2" s="476"/>
      <c r="D2" s="476"/>
      <c r="E2" s="477"/>
      <c r="F2" s="136"/>
      <c r="H2" s="202">
        <f>D6</f>
        <v>39418.27013888889</v>
      </c>
    </row>
    <row r="3" spans="1:8" ht="13.5" thickTop="1">
      <c r="A3" s="139"/>
      <c r="B3" s="136"/>
      <c r="C3" s="136"/>
      <c r="D3" s="136"/>
      <c r="E3" s="136"/>
      <c r="F3" s="136"/>
      <c r="H3" s="209">
        <f>((8*B6*C6)/3600)/24</f>
        <v>0.42083333333333334</v>
      </c>
    </row>
    <row r="4" spans="1:8" ht="13.5" thickBot="1">
      <c r="A4" s="139"/>
      <c r="B4" s="136"/>
      <c r="C4" s="136"/>
      <c r="D4" s="136"/>
      <c r="E4" s="136"/>
      <c r="F4" s="136"/>
      <c r="H4" s="203">
        <f>H2+H3</f>
        <v>39418.69097222222</v>
      </c>
    </row>
    <row r="5" spans="1:6" ht="39" thickTop="1">
      <c r="A5" s="190"/>
      <c r="B5" s="191" t="s">
        <v>348</v>
      </c>
      <c r="C5" s="192" t="s">
        <v>349</v>
      </c>
      <c r="D5" s="193">
        <v>38108.02096064815</v>
      </c>
      <c r="E5" s="194" t="s">
        <v>350</v>
      </c>
      <c r="F5" s="136"/>
    </row>
    <row r="6" spans="1:6" ht="20.25" customHeight="1" thickBot="1">
      <c r="A6" s="195"/>
      <c r="B6" s="214">
        <v>15</v>
      </c>
      <c r="C6" s="215">
        <v>303</v>
      </c>
      <c r="D6" s="196">
        <v>39418.27013888889</v>
      </c>
      <c r="E6" s="197">
        <f>H4</f>
        <v>39418.69097222222</v>
      </c>
      <c r="F6" s="136"/>
    </row>
    <row r="7" spans="1:8" ht="13.5" thickTop="1">
      <c r="A7" s="198"/>
      <c r="B7" s="198"/>
      <c r="C7" s="198"/>
      <c r="D7" s="199"/>
      <c r="E7" s="198"/>
      <c r="F7" s="198"/>
      <c r="H7" s="200"/>
    </row>
    <row r="8" spans="1:6" ht="13.5" thickBot="1">
      <c r="A8" s="198"/>
      <c r="B8" s="198"/>
      <c r="C8" s="198"/>
      <c r="D8" s="198"/>
      <c r="E8" s="198"/>
      <c r="F8" s="198"/>
    </row>
    <row r="9" spans="2:8" ht="66.75" customHeight="1" thickBot="1" thickTop="1">
      <c r="B9" s="478" t="s">
        <v>351</v>
      </c>
      <c r="C9" s="479"/>
      <c r="D9" s="479"/>
      <c r="E9" s="479"/>
      <c r="F9" s="479"/>
      <c r="G9" s="479"/>
      <c r="H9" s="480"/>
    </row>
    <row r="10" ht="13.5" thickTop="1"/>
    <row r="13" spans="2:4" ht="15.75">
      <c r="B13" s="206" t="s">
        <v>352</v>
      </c>
      <c r="D13" s="136"/>
    </row>
    <row r="14" spans="2:4" ht="27" customHeight="1">
      <c r="B14" s="204" t="s">
        <v>355</v>
      </c>
      <c r="C14" s="204" t="s">
        <v>354</v>
      </c>
      <c r="D14" s="205" t="s">
        <v>353</v>
      </c>
    </row>
    <row r="15" spans="2:4" ht="12.75">
      <c r="B15" s="207">
        <v>1</v>
      </c>
      <c r="C15" s="216"/>
      <c r="D15" s="216">
        <f>IF(C15*$C$6=0,"",C15*$C$6)</f>
      </c>
    </row>
    <row r="16" spans="2:4" ht="12.75">
      <c r="B16" s="207">
        <v>2</v>
      </c>
      <c r="C16" s="216"/>
      <c r="D16" s="216">
        <f>IF(C16*$C$6=0,"",C16*$C$6)</f>
      </c>
    </row>
    <row r="17" spans="2:4" ht="12.75">
      <c r="B17" s="208">
        <v>3</v>
      </c>
      <c r="C17" s="216"/>
      <c r="D17" s="216">
        <f>IF(C17*$C$6=0,"",C17*$C$6)</f>
      </c>
    </row>
    <row r="18" spans="2:6" ht="12.75">
      <c r="B18" s="207">
        <v>4</v>
      </c>
      <c r="C18" s="216"/>
      <c r="D18" s="216">
        <f>IF(C18*$C$6=0,"",C18*$C$6)</f>
      </c>
      <c r="E18" s="201"/>
      <c r="F18" s="201"/>
    </row>
    <row r="19" spans="2:4" ht="12.75">
      <c r="B19" s="208">
        <v>5</v>
      </c>
      <c r="C19" s="216"/>
      <c r="D19" s="216">
        <f>IF(C19*$C$6=0,"",C19*$C$6)</f>
      </c>
    </row>
    <row r="20" spans="2:4" ht="12.75">
      <c r="B20" s="208">
        <v>6</v>
      </c>
      <c r="C20" s="216"/>
      <c r="D20" s="216"/>
    </row>
    <row r="21" spans="2:4" ht="12.75">
      <c r="B21" s="208">
        <v>7</v>
      </c>
      <c r="C21" s="216"/>
      <c r="D21" s="216"/>
    </row>
    <row r="22" spans="2:4" ht="12.75">
      <c r="B22" s="208">
        <v>8</v>
      </c>
      <c r="C22" s="216"/>
      <c r="D22" s="216"/>
    </row>
    <row r="23" spans="2:4" ht="12.75">
      <c r="B23" s="208">
        <v>9</v>
      </c>
      <c r="C23" s="216"/>
      <c r="D23" s="216"/>
    </row>
    <row r="24" spans="2:4" ht="12.75">
      <c r="B24" s="208">
        <v>10</v>
      </c>
      <c r="C24" s="216"/>
      <c r="D24" s="216"/>
    </row>
    <row r="25" spans="2:4" ht="12.75">
      <c r="B25" s="136"/>
      <c r="D25" s="136"/>
    </row>
    <row r="26" ht="12.75">
      <c r="D26" s="136"/>
    </row>
    <row r="27" ht="12.75">
      <c r="D27" s="136"/>
    </row>
    <row r="28" ht="12.75">
      <c r="D28" s="136"/>
    </row>
  </sheetData>
  <mergeCells count="2">
    <mergeCell ref="B2:E2"/>
    <mergeCell ref="B9:H9"/>
  </mergeCells>
  <dataValidations count="1">
    <dataValidation showInputMessage="1" showErrorMessage="1" sqref="A6"/>
  </dataValidations>
  <printOptions/>
  <pageMargins left="0.75" right="0.75" top="1" bottom="1" header="0.5" footer="0.5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2:AM206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52" sqref="B52:C52"/>
    </sheetView>
  </sheetViews>
  <sheetFormatPr defaultColWidth="9.140625" defaultRowHeight="12.75"/>
  <cols>
    <col min="1" max="1" width="1.421875" style="92" customWidth="1"/>
    <col min="2" max="2" width="6.140625" style="92" bestFit="1" customWidth="1"/>
    <col min="3" max="3" width="15.00390625" style="92" bestFit="1" customWidth="1"/>
    <col min="4" max="4" width="3.7109375" style="92" bestFit="1" customWidth="1"/>
    <col min="5" max="5" width="22.7109375" style="92" customWidth="1"/>
    <col min="6" max="6" width="3.57421875" style="92" bestFit="1" customWidth="1"/>
    <col min="7" max="7" width="8.28125" style="92" bestFit="1" customWidth="1"/>
    <col min="8" max="9" width="8.28125" style="92" customWidth="1"/>
    <col min="10" max="11" width="9.00390625" style="92" bestFit="1" customWidth="1"/>
    <col min="12" max="12" width="10.00390625" style="92" bestFit="1" customWidth="1"/>
    <col min="13" max="13" width="8.57421875" style="92" bestFit="1" customWidth="1"/>
    <col min="14" max="14" width="8.57421875" style="92" customWidth="1"/>
    <col min="15" max="15" width="8.140625" style="92" bestFit="1" customWidth="1"/>
    <col min="16" max="16" width="11.28125" style="92" bestFit="1" customWidth="1"/>
    <col min="17" max="17" width="14.8515625" style="92" bestFit="1" customWidth="1"/>
    <col min="18" max="18" width="6.28125" style="92" bestFit="1" customWidth="1"/>
    <col min="19" max="19" width="7.8515625" style="92" bestFit="1" customWidth="1"/>
    <col min="20" max="20" width="5.28125" style="92" bestFit="1" customWidth="1"/>
    <col min="21" max="21" width="7.57421875" style="92" bestFit="1" customWidth="1"/>
    <col min="22" max="22" width="7.8515625" style="92" bestFit="1" customWidth="1"/>
    <col min="23" max="23" width="6.00390625" style="92" bestFit="1" customWidth="1"/>
    <col min="24" max="24" width="10.00390625" style="92" bestFit="1" customWidth="1"/>
    <col min="25" max="26" width="9.8515625" style="92" bestFit="1" customWidth="1"/>
    <col min="27" max="27" width="10.140625" style="92" bestFit="1" customWidth="1"/>
    <col min="28" max="28" width="18.140625" style="92" customWidth="1"/>
    <col min="29" max="29" width="12.57421875" style="92" bestFit="1" customWidth="1"/>
    <col min="30" max="30" width="12.00390625" style="92" bestFit="1" customWidth="1"/>
    <col min="31" max="31" width="13.421875" style="92" customWidth="1"/>
    <col min="32" max="32" width="7.28125" style="92" bestFit="1" customWidth="1"/>
    <col min="33" max="33" width="17.7109375" style="92" bestFit="1" customWidth="1"/>
    <col min="34" max="34" width="7.57421875" style="92" bestFit="1" customWidth="1"/>
    <col min="35" max="35" width="13.421875" style="92" bestFit="1" customWidth="1"/>
    <col min="36" max="36" width="7.7109375" style="92" bestFit="1" customWidth="1"/>
    <col min="37" max="37" width="8.57421875" style="92" bestFit="1" customWidth="1"/>
    <col min="38" max="38" width="7.00390625" style="92" bestFit="1" customWidth="1"/>
    <col min="39" max="16384" width="9.140625" style="92" customWidth="1"/>
  </cols>
  <sheetData>
    <row r="1" ht="7.5" customHeight="1" thickBot="1"/>
    <row r="2" spans="2:35" ht="21">
      <c r="B2" s="481" t="s">
        <v>222</v>
      </c>
      <c r="C2" s="482"/>
      <c r="D2" s="482"/>
      <c r="E2" s="482"/>
      <c r="F2" s="482"/>
      <c r="G2" s="482"/>
      <c r="H2" s="482"/>
      <c r="I2" s="482"/>
      <c r="J2" s="483"/>
      <c r="K2" s="251"/>
      <c r="L2" s="487" t="s">
        <v>88</v>
      </c>
      <c r="M2" s="488"/>
      <c r="N2" s="488"/>
      <c r="O2" s="489"/>
      <c r="P2" s="299"/>
      <c r="U2" s="493" t="s">
        <v>242</v>
      </c>
      <c r="V2" s="494"/>
      <c r="W2" s="495"/>
      <c r="AG2" s="326"/>
      <c r="AI2" s="327">
        <f ca="1">NOW()</f>
        <v>39617.44053148148</v>
      </c>
    </row>
    <row r="3" spans="2:37" ht="15.75" thickBot="1">
      <c r="B3" s="484" t="s">
        <v>223</v>
      </c>
      <c r="C3" s="485"/>
      <c r="D3" s="485"/>
      <c r="E3" s="485"/>
      <c r="F3" s="485"/>
      <c r="G3" s="485"/>
      <c r="H3" s="485"/>
      <c r="I3" s="485"/>
      <c r="J3" s="486"/>
      <c r="L3" s="452">
        <v>0</v>
      </c>
      <c r="M3" s="453"/>
      <c r="N3" s="453"/>
      <c r="O3" s="454"/>
      <c r="P3" s="328"/>
      <c r="U3" s="447" t="s">
        <v>91</v>
      </c>
      <c r="V3" s="496"/>
      <c r="W3" s="448"/>
      <c r="AD3" s="250"/>
      <c r="AE3" s="326"/>
      <c r="AK3" s="250"/>
    </row>
    <row r="4" spans="4:37" ht="15">
      <c r="D4" s="412"/>
      <c r="Q4" s="326"/>
      <c r="X4" s="490" t="s">
        <v>357</v>
      </c>
      <c r="Y4" s="491"/>
      <c r="Z4" s="492"/>
      <c r="AH4" s="490" t="s">
        <v>358</v>
      </c>
      <c r="AI4" s="491"/>
      <c r="AJ4" s="491"/>
      <c r="AK4" s="492"/>
    </row>
    <row r="5" spans="2:39" s="3" customFormat="1" ht="30">
      <c r="B5" s="129" t="s">
        <v>218</v>
      </c>
      <c r="C5" s="57" t="s">
        <v>1</v>
      </c>
      <c r="D5" s="57" t="s">
        <v>66</v>
      </c>
      <c r="E5" s="58" t="s">
        <v>201</v>
      </c>
      <c r="F5" s="58" t="s">
        <v>73</v>
      </c>
      <c r="G5" s="58" t="s">
        <v>202</v>
      </c>
      <c r="H5" s="7" t="s">
        <v>219</v>
      </c>
      <c r="I5" s="7" t="s">
        <v>220</v>
      </c>
      <c r="J5" s="58" t="s">
        <v>369</v>
      </c>
      <c r="K5" s="58" t="s">
        <v>370</v>
      </c>
      <c r="L5" s="58" t="s">
        <v>200</v>
      </c>
      <c r="M5" s="58" t="s">
        <v>81</v>
      </c>
      <c r="N5" s="58" t="s">
        <v>215</v>
      </c>
      <c r="O5" s="58" t="s">
        <v>241</v>
      </c>
      <c r="P5" s="58" t="s">
        <v>65</v>
      </c>
      <c r="Q5" s="57" t="s">
        <v>62</v>
      </c>
      <c r="R5" s="57" t="s">
        <v>257</v>
      </c>
      <c r="S5" s="76" t="s">
        <v>216</v>
      </c>
      <c r="T5" s="65" t="s">
        <v>191</v>
      </c>
      <c r="U5" s="59" t="s">
        <v>259</v>
      </c>
      <c r="V5" s="59" t="s">
        <v>69</v>
      </c>
      <c r="W5" s="58" t="s">
        <v>74</v>
      </c>
      <c r="X5" s="59" t="s">
        <v>82</v>
      </c>
      <c r="Y5" s="59" t="s">
        <v>70</v>
      </c>
      <c r="Z5" s="59" t="s">
        <v>108</v>
      </c>
      <c r="AA5" s="59" t="s">
        <v>83</v>
      </c>
      <c r="AB5" s="59" t="s">
        <v>77</v>
      </c>
      <c r="AC5" s="59" t="s">
        <v>76</v>
      </c>
      <c r="AD5" s="59" t="s">
        <v>113</v>
      </c>
      <c r="AE5" s="59" t="s">
        <v>112</v>
      </c>
      <c r="AF5" s="49" t="s">
        <v>64</v>
      </c>
      <c r="AG5" s="49" t="s">
        <v>63</v>
      </c>
      <c r="AH5" s="49" t="s">
        <v>257</v>
      </c>
      <c r="AI5" s="49" t="s">
        <v>85</v>
      </c>
      <c r="AJ5" s="49" t="s">
        <v>86</v>
      </c>
      <c r="AK5" s="49" t="s">
        <v>84</v>
      </c>
      <c r="AL5" s="60" t="s">
        <v>221</v>
      </c>
      <c r="AM5" s="61" t="s">
        <v>240</v>
      </c>
    </row>
    <row r="6" spans="2:38" s="266" customFormat="1" ht="13.5">
      <c r="B6" s="329"/>
      <c r="C6" s="330" t="s">
        <v>6</v>
      </c>
      <c r="D6" s="331"/>
      <c r="E6" s="330"/>
      <c r="F6" s="331"/>
      <c r="G6" s="330"/>
      <c r="H6" s="330"/>
      <c r="I6" s="330"/>
      <c r="J6" s="331"/>
      <c r="K6" s="331"/>
      <c r="L6" s="331"/>
      <c r="M6" s="331"/>
      <c r="N6" s="331"/>
      <c r="O6" s="331"/>
      <c r="P6" s="332"/>
      <c r="Q6" s="333"/>
      <c r="R6" s="331"/>
      <c r="S6" s="334"/>
      <c r="T6" s="335">
        <f aca="true" t="shared" si="0" ref="T6:T15">VLOOKUP(C6,InfoTable,6,FALSE)</f>
        <v>0</v>
      </c>
      <c r="U6" s="336">
        <f>IF(C6="None",0,ROUNDUP(VLOOKUP(C6,InfoTable,2,FALSE)*IF(N6="",1,VLOOKUP(VLOOKUP(N6,OwnerData,2,FALSE),EfficiencyIVData,2,FALSE)),0))*24*(1+(O6/100))</f>
        <v>0</v>
      </c>
      <c r="V6" s="336">
        <f aca="true" t="shared" si="1" ref="V6:V15">IF($U$3="Yes",VLOOKUP(C6,InfoTable,7,FALSE)/7,0)</f>
        <v>0</v>
      </c>
      <c r="W6" s="337"/>
      <c r="X6" s="336">
        <f aca="true" t="shared" si="2" ref="X6:X37">VLOOKUP(C6,InfoTable,3,FALSE)*24*IF(N6="",1,IF(VLOOKUP(N6,OwnerData,2,FALSE)="No",1,VLOOKUP(N6,OwnerData,9,FALSE)))</f>
        <v>0</v>
      </c>
      <c r="Y6" s="336">
        <f aca="true" t="shared" si="3" ref="Y6:Y37">IF(L6,L6,VLOOKUP(C6,InfoTable,8,FALSE))*60*24*1.5*(D6/100)*VLOOKUP(C6,InfoTable,5,FALSE)*IF(N6="",1,IF(VLOOKUP(N6,OwnerData,2,FALSE)="No",1,VLOOKUP(N6,OwnerData,10,FALSE)))*IF(N6="",1,IF(VLOOKUP(N6,OwnerData,2,FALSE)="No",1,VLOOKUP(N6,OwnerData,7,FALSE)))</f>
        <v>0</v>
      </c>
      <c r="Z6" s="336">
        <f aca="true" t="shared" si="4" ref="Z6:Z37">IF(L6,L6,VLOOKUP(C6,InfoTable,8,FALSE))*60*24*(D6/100)*VLOOKUP(C6,InfoTable,4,FALSE)*IF(N6="",1,IF(VLOOKUP(N6,OwnerData,2,FALSE)="No",1,VLOOKUP(N6,OwnerData,10,FALSE)))</f>
        <v>0</v>
      </c>
      <c r="AA6" s="336">
        <f aca="true" t="shared" si="5" ref="AA6:AA15">Z6*MAX(F6/500,1)</f>
        <v>0</v>
      </c>
      <c r="AB6" s="338">
        <f>IF(Y6+AA6,(U6+V6+W6)/(Y6+AA6),0)</f>
        <v>0</v>
      </c>
      <c r="AC6" s="338">
        <f aca="true" t="shared" si="6" ref="AC6:AC37">IF(Y6,IF($AA$206,(U6+V6+W6+X6*$AD$206/$AA$206)/Y6,(U6+V6+W6+X6*$L$3)/Y6),0)</f>
        <v>0</v>
      </c>
      <c r="AD6" s="336">
        <f aca="true" t="shared" si="7" ref="AD6:AD15">(U6+V6+W6)*VLOOKUP(C6,InfoTable,4,FALSE)</f>
        <v>0</v>
      </c>
      <c r="AE6" s="336">
        <f aca="true" t="shared" si="8" ref="AE6:AE15">(U6+V6+W6)*VLOOKUP(C6,InfoTable,5,FALSE)</f>
        <v>0</v>
      </c>
      <c r="AF6" s="338">
        <f aca="true" t="shared" si="9" ref="AF6:AF15">IF(MIN(IF(U6,R6/U6,9999999999),IF(X6,S6/X6,9999999999),IF(Y6+Z6,IF(M6,M6,VLOOKUP(C6,InfoTable,9,FALSE))/(Y6+Z6),9999999999))=9999999999,0,MIN(IF(U6,R6/U6,9999999999),IF(X6,S6/X6,9999999999),IF(Y6+Z6,IF(M6,M6,VLOOKUP(C6,InfoTable,9,FALSE))/(Y6+Z6),9999999999)))</f>
        <v>0</v>
      </c>
      <c r="AG6" s="339">
        <f>IF(AND(NOT(ISBLANK(Q6)),C6&lt;&gt;"None"),Q6+AF6,"")</f>
      </c>
      <c r="AH6" s="336">
        <f ca="1">MAX(IF(AND(Q6,C6&lt;&gt;"None"),R6-(U6/24)*(NOW()-Q6)*24,0),0)</f>
        <v>0</v>
      </c>
      <c r="AI6" s="336">
        <f aca="true" ca="1" t="shared" si="10" ref="AI6:AI15">MAX(IF(AND(Q6,C6&lt;&gt;"None"),S6-VLOOKUP(C6,InfoTable,3,FALSE)*((NOW()-Q6)*24),0),0)</f>
        <v>0</v>
      </c>
      <c r="AJ6" s="336">
        <f aca="true" ca="1" t="shared" si="11" ref="AJ6:AJ37">MIN(IF(AND(NOT(ISBLANK(Q6)),C6&lt;&gt;"None"),IF(L6,L6,VLOOKUP(C6,InfoTable,8,FALSE))*((NOW()-Q6)*24)*60*1.5*(D6/100)*IF(N6="",1,IF(VLOOKUP(N6,OwnerData,2,FALSE)="No",1,VLOOKUP(N6,OwnerData,10,FALSE))),0),IF(M6,M6,VLOOKUP(C6,InfoTable,9,FALSE)))*IF(N6="",1,IF(VLOOKUP(N6,OwnerData,2,FALSE)="No",1,VLOOKUP(N6,OwnerData,7,FALSE)))</f>
        <v>0</v>
      </c>
      <c r="AK6" s="340">
        <f aca="true" t="shared" si="12" ref="AK6:AK15">IF(AJ6,AJ6/IF(M6,M6,VLOOKUP(C6,InfoTable,9,FALSE)),0)</f>
        <v>0</v>
      </c>
      <c r="AL6" s="341">
        <f>IF(AG6="","",RANK(AG6,$AG$6:$AG$205,1)+COUNTIF($AG$6:AG6,AG6)-1)</f>
      </c>
    </row>
    <row r="7" spans="2:38" s="266" customFormat="1" ht="13.5">
      <c r="B7" s="342"/>
      <c r="C7" s="343" t="s">
        <v>6</v>
      </c>
      <c r="D7" s="344"/>
      <c r="E7" s="343"/>
      <c r="F7" s="344"/>
      <c r="G7" s="343"/>
      <c r="H7" s="343"/>
      <c r="I7" s="343"/>
      <c r="J7" s="344"/>
      <c r="K7" s="344"/>
      <c r="L7" s="344"/>
      <c r="M7" s="344"/>
      <c r="N7" s="344"/>
      <c r="O7" s="344"/>
      <c r="P7" s="345"/>
      <c r="Q7" s="346"/>
      <c r="R7" s="344"/>
      <c r="S7" s="347"/>
      <c r="T7" s="348">
        <f t="shared" si="0"/>
        <v>0</v>
      </c>
      <c r="U7" s="349">
        <f aca="true" t="shared" si="13" ref="U7:U15">IF(C7="None",0,ROUNDUP(VLOOKUP(C7,InfoTable,2,FALSE)*IF(N7="",1,VLOOKUP(VLOOKUP(N7,OwnerData,2,FALSE),EfficiencyIVData,2,FALSE)),0))*24*(1+(O7/100))</f>
        <v>0</v>
      </c>
      <c r="V7" s="349">
        <f t="shared" si="1"/>
        <v>0</v>
      </c>
      <c r="W7" s="350"/>
      <c r="X7" s="349">
        <f t="shared" si="2"/>
        <v>0</v>
      </c>
      <c r="Y7" s="349">
        <f t="shared" si="3"/>
        <v>0</v>
      </c>
      <c r="Z7" s="349">
        <f t="shared" si="4"/>
        <v>0</v>
      </c>
      <c r="AA7" s="349">
        <f t="shared" si="5"/>
        <v>0</v>
      </c>
      <c r="AB7" s="351">
        <f aca="true" t="shared" si="14" ref="AB7:AB15">IF(Y7+AA7,(U7+V7+W7)/(Y7+AA7),0)</f>
        <v>0</v>
      </c>
      <c r="AC7" s="351">
        <f t="shared" si="6"/>
        <v>0</v>
      </c>
      <c r="AD7" s="349">
        <f t="shared" si="7"/>
        <v>0</v>
      </c>
      <c r="AE7" s="349">
        <f t="shared" si="8"/>
        <v>0</v>
      </c>
      <c r="AF7" s="351">
        <f t="shared" si="9"/>
        <v>0</v>
      </c>
      <c r="AG7" s="352">
        <f aca="true" t="shared" si="15" ref="AG7:AG15">IF(AND(NOT(ISBLANK(Q7)),C7&lt;&gt;"None"),Q7+AF7,"")</f>
      </c>
      <c r="AH7" s="349">
        <f aca="true" ca="1" t="shared" si="16" ref="AH7:AH15">MAX(IF(AND(Q7,C7&lt;&gt;"None"),R7-(U7/24)*(NOW()-Q7)*24,0),0)</f>
        <v>0</v>
      </c>
      <c r="AI7" s="349">
        <f ca="1" t="shared" si="10"/>
        <v>0</v>
      </c>
      <c r="AJ7" s="349">
        <f ca="1" t="shared" si="11"/>
        <v>0</v>
      </c>
      <c r="AK7" s="353">
        <f t="shared" si="12"/>
        <v>0</v>
      </c>
      <c r="AL7" s="354">
        <f>IF(AG7="","",RANK(AG7,$AG$6:$AG$205,1)+COUNTIF($AG$6:AG7,AG7)-1)</f>
      </c>
    </row>
    <row r="8" spans="2:38" s="266" customFormat="1" ht="13.5">
      <c r="B8" s="329"/>
      <c r="C8" s="330" t="s">
        <v>6</v>
      </c>
      <c r="D8" s="331"/>
      <c r="E8" s="330"/>
      <c r="F8" s="331"/>
      <c r="G8" s="330"/>
      <c r="H8" s="330"/>
      <c r="I8" s="330"/>
      <c r="J8" s="331"/>
      <c r="K8" s="331"/>
      <c r="L8" s="331"/>
      <c r="M8" s="331"/>
      <c r="N8" s="331"/>
      <c r="O8" s="331"/>
      <c r="P8" s="332"/>
      <c r="Q8" s="333"/>
      <c r="R8" s="331"/>
      <c r="S8" s="334"/>
      <c r="T8" s="335">
        <f t="shared" si="0"/>
        <v>0</v>
      </c>
      <c r="U8" s="336">
        <f>IF(C8="None",0,ROUNDUP(VLOOKUP(C8,InfoTable,2,FALSE)*IF(N8="",1,VLOOKUP(VLOOKUP(N8,OwnerData,2,FALSE),EfficiencyIVData,2,FALSE)),0))*24*(1+(O8/100))</f>
        <v>0</v>
      </c>
      <c r="V8" s="336">
        <f t="shared" si="1"/>
        <v>0</v>
      </c>
      <c r="W8" s="337"/>
      <c r="X8" s="336">
        <f t="shared" si="2"/>
        <v>0</v>
      </c>
      <c r="Y8" s="336">
        <f t="shared" si="3"/>
        <v>0</v>
      </c>
      <c r="Z8" s="336">
        <f t="shared" si="4"/>
        <v>0</v>
      </c>
      <c r="AA8" s="336">
        <f t="shared" si="5"/>
        <v>0</v>
      </c>
      <c r="AB8" s="338">
        <f t="shared" si="14"/>
        <v>0</v>
      </c>
      <c r="AC8" s="338">
        <f t="shared" si="6"/>
        <v>0</v>
      </c>
      <c r="AD8" s="336">
        <f t="shared" si="7"/>
        <v>0</v>
      </c>
      <c r="AE8" s="336">
        <f t="shared" si="8"/>
        <v>0</v>
      </c>
      <c r="AF8" s="338">
        <f t="shared" si="9"/>
        <v>0</v>
      </c>
      <c r="AG8" s="339">
        <f t="shared" si="15"/>
      </c>
      <c r="AH8" s="336">
        <f ca="1" t="shared" si="16"/>
        <v>0</v>
      </c>
      <c r="AI8" s="336">
        <f ca="1" t="shared" si="10"/>
        <v>0</v>
      </c>
      <c r="AJ8" s="336">
        <f ca="1" t="shared" si="11"/>
        <v>0</v>
      </c>
      <c r="AK8" s="340">
        <f t="shared" si="12"/>
        <v>0</v>
      </c>
      <c r="AL8" s="341">
        <f>IF(AG8="","",RANK(AG8,$AG$6:$AG$205,1)+COUNTIF($AG$6:AG8,AG8)-1)</f>
      </c>
    </row>
    <row r="9" spans="2:38" s="266" customFormat="1" ht="13.5">
      <c r="B9" s="342"/>
      <c r="C9" s="343" t="s">
        <v>6</v>
      </c>
      <c r="D9" s="344"/>
      <c r="E9" s="343"/>
      <c r="F9" s="344"/>
      <c r="G9" s="343"/>
      <c r="H9" s="343"/>
      <c r="I9" s="343"/>
      <c r="J9" s="344"/>
      <c r="K9" s="344"/>
      <c r="L9" s="344"/>
      <c r="M9" s="344"/>
      <c r="N9" s="344"/>
      <c r="O9" s="344"/>
      <c r="P9" s="345"/>
      <c r="Q9" s="346"/>
      <c r="R9" s="344"/>
      <c r="S9" s="347"/>
      <c r="T9" s="348">
        <f t="shared" si="0"/>
        <v>0</v>
      </c>
      <c r="U9" s="349">
        <f t="shared" si="13"/>
        <v>0</v>
      </c>
      <c r="V9" s="349">
        <f t="shared" si="1"/>
        <v>0</v>
      </c>
      <c r="W9" s="350"/>
      <c r="X9" s="349">
        <f t="shared" si="2"/>
        <v>0</v>
      </c>
      <c r="Y9" s="349">
        <f t="shared" si="3"/>
        <v>0</v>
      </c>
      <c r="Z9" s="349">
        <f t="shared" si="4"/>
        <v>0</v>
      </c>
      <c r="AA9" s="349">
        <f t="shared" si="5"/>
        <v>0</v>
      </c>
      <c r="AB9" s="351">
        <f t="shared" si="14"/>
        <v>0</v>
      </c>
      <c r="AC9" s="351">
        <f t="shared" si="6"/>
        <v>0</v>
      </c>
      <c r="AD9" s="349">
        <f t="shared" si="7"/>
        <v>0</v>
      </c>
      <c r="AE9" s="349">
        <f t="shared" si="8"/>
        <v>0</v>
      </c>
      <c r="AF9" s="351">
        <f t="shared" si="9"/>
        <v>0</v>
      </c>
      <c r="AG9" s="352">
        <f t="shared" si="15"/>
      </c>
      <c r="AH9" s="349">
        <f ca="1" t="shared" si="16"/>
        <v>0</v>
      </c>
      <c r="AI9" s="349">
        <f ca="1" t="shared" si="10"/>
        <v>0</v>
      </c>
      <c r="AJ9" s="349">
        <f ca="1" t="shared" si="11"/>
        <v>0</v>
      </c>
      <c r="AK9" s="353">
        <f t="shared" si="12"/>
        <v>0</v>
      </c>
      <c r="AL9" s="354">
        <f>IF(AG9="","",RANK(AG9,$AG$6:$AG$205,1)+COUNTIF($AG$6:AG9,AG9)-1)</f>
      </c>
    </row>
    <row r="10" spans="2:38" s="266" customFormat="1" ht="13.5">
      <c r="B10" s="329"/>
      <c r="C10" s="330" t="s">
        <v>6</v>
      </c>
      <c r="D10" s="331"/>
      <c r="E10" s="330"/>
      <c r="F10" s="331"/>
      <c r="G10" s="330"/>
      <c r="H10" s="330"/>
      <c r="I10" s="330"/>
      <c r="J10" s="331"/>
      <c r="K10" s="331"/>
      <c r="L10" s="331"/>
      <c r="M10" s="331"/>
      <c r="N10" s="331"/>
      <c r="O10" s="331"/>
      <c r="P10" s="332"/>
      <c r="Q10" s="333"/>
      <c r="R10" s="331"/>
      <c r="S10" s="334"/>
      <c r="T10" s="335">
        <f t="shared" si="0"/>
        <v>0</v>
      </c>
      <c r="U10" s="336">
        <f t="shared" si="13"/>
        <v>0</v>
      </c>
      <c r="V10" s="336">
        <f t="shared" si="1"/>
        <v>0</v>
      </c>
      <c r="W10" s="337"/>
      <c r="X10" s="336">
        <f t="shared" si="2"/>
        <v>0</v>
      </c>
      <c r="Y10" s="336">
        <f t="shared" si="3"/>
        <v>0</v>
      </c>
      <c r="Z10" s="336">
        <f t="shared" si="4"/>
        <v>0</v>
      </c>
      <c r="AA10" s="336">
        <f t="shared" si="5"/>
        <v>0</v>
      </c>
      <c r="AB10" s="338">
        <f t="shared" si="14"/>
        <v>0</v>
      </c>
      <c r="AC10" s="338">
        <f t="shared" si="6"/>
        <v>0</v>
      </c>
      <c r="AD10" s="336">
        <f t="shared" si="7"/>
        <v>0</v>
      </c>
      <c r="AE10" s="336">
        <f t="shared" si="8"/>
        <v>0</v>
      </c>
      <c r="AF10" s="338">
        <f t="shared" si="9"/>
        <v>0</v>
      </c>
      <c r="AG10" s="339">
        <f t="shared" si="15"/>
      </c>
      <c r="AH10" s="336">
        <f ca="1" t="shared" si="16"/>
        <v>0</v>
      </c>
      <c r="AI10" s="336">
        <f ca="1" t="shared" si="10"/>
        <v>0</v>
      </c>
      <c r="AJ10" s="336">
        <f ca="1" t="shared" si="11"/>
        <v>0</v>
      </c>
      <c r="AK10" s="340">
        <f t="shared" si="12"/>
        <v>0</v>
      </c>
      <c r="AL10" s="341">
        <f>IF(AG10="","",RANK(AG10,$AG$6:$AG$205,1)+COUNTIF($AG$6:AG10,AG10)-1)</f>
      </c>
    </row>
    <row r="11" spans="2:38" s="266" customFormat="1" ht="13.5">
      <c r="B11" s="342"/>
      <c r="C11" s="343" t="s">
        <v>6</v>
      </c>
      <c r="D11" s="344"/>
      <c r="E11" s="343"/>
      <c r="F11" s="344"/>
      <c r="G11" s="343"/>
      <c r="H11" s="343"/>
      <c r="I11" s="343"/>
      <c r="J11" s="344"/>
      <c r="K11" s="344"/>
      <c r="L11" s="344"/>
      <c r="M11" s="344"/>
      <c r="N11" s="344"/>
      <c r="O11" s="344"/>
      <c r="P11" s="345"/>
      <c r="Q11" s="346"/>
      <c r="R11" s="344"/>
      <c r="S11" s="347"/>
      <c r="T11" s="348">
        <f t="shared" si="0"/>
        <v>0</v>
      </c>
      <c r="U11" s="349">
        <f t="shared" si="13"/>
        <v>0</v>
      </c>
      <c r="V11" s="349">
        <f t="shared" si="1"/>
        <v>0</v>
      </c>
      <c r="W11" s="350"/>
      <c r="X11" s="349">
        <f t="shared" si="2"/>
        <v>0</v>
      </c>
      <c r="Y11" s="349">
        <f t="shared" si="3"/>
        <v>0</v>
      </c>
      <c r="Z11" s="349">
        <f t="shared" si="4"/>
        <v>0</v>
      </c>
      <c r="AA11" s="349">
        <f t="shared" si="5"/>
        <v>0</v>
      </c>
      <c r="AB11" s="351">
        <f t="shared" si="14"/>
        <v>0</v>
      </c>
      <c r="AC11" s="351">
        <f t="shared" si="6"/>
        <v>0</v>
      </c>
      <c r="AD11" s="349">
        <f t="shared" si="7"/>
        <v>0</v>
      </c>
      <c r="AE11" s="349">
        <f t="shared" si="8"/>
        <v>0</v>
      </c>
      <c r="AF11" s="351">
        <f t="shared" si="9"/>
        <v>0</v>
      </c>
      <c r="AG11" s="352">
        <f t="shared" si="15"/>
      </c>
      <c r="AH11" s="349">
        <f ca="1" t="shared" si="16"/>
        <v>0</v>
      </c>
      <c r="AI11" s="349">
        <f ca="1" t="shared" si="10"/>
        <v>0</v>
      </c>
      <c r="AJ11" s="349">
        <f ca="1" t="shared" si="11"/>
        <v>0</v>
      </c>
      <c r="AK11" s="353">
        <f t="shared" si="12"/>
        <v>0</v>
      </c>
      <c r="AL11" s="354">
        <f>IF(AG11="","",RANK(AG11,$AG$6:$AG$205,1)+COUNTIF($AG$6:AG11,AG11)-1)</f>
      </c>
    </row>
    <row r="12" spans="2:38" s="266" customFormat="1" ht="13.5">
      <c r="B12" s="329"/>
      <c r="C12" s="330" t="s">
        <v>6</v>
      </c>
      <c r="D12" s="331"/>
      <c r="E12" s="330"/>
      <c r="F12" s="331"/>
      <c r="G12" s="330"/>
      <c r="H12" s="330"/>
      <c r="I12" s="330"/>
      <c r="J12" s="331"/>
      <c r="K12" s="331"/>
      <c r="L12" s="331"/>
      <c r="M12" s="331"/>
      <c r="N12" s="331"/>
      <c r="O12" s="331"/>
      <c r="P12" s="332"/>
      <c r="Q12" s="333"/>
      <c r="R12" s="331"/>
      <c r="S12" s="334"/>
      <c r="T12" s="335">
        <f t="shared" si="0"/>
        <v>0</v>
      </c>
      <c r="U12" s="336">
        <f t="shared" si="13"/>
        <v>0</v>
      </c>
      <c r="V12" s="336">
        <f t="shared" si="1"/>
        <v>0</v>
      </c>
      <c r="W12" s="337"/>
      <c r="X12" s="336">
        <f t="shared" si="2"/>
        <v>0</v>
      </c>
      <c r="Y12" s="336">
        <f t="shared" si="3"/>
        <v>0</v>
      </c>
      <c r="Z12" s="336">
        <f t="shared" si="4"/>
        <v>0</v>
      </c>
      <c r="AA12" s="336">
        <f t="shared" si="5"/>
        <v>0</v>
      </c>
      <c r="AB12" s="338">
        <f t="shared" si="14"/>
        <v>0</v>
      </c>
      <c r="AC12" s="338">
        <f t="shared" si="6"/>
        <v>0</v>
      </c>
      <c r="AD12" s="336">
        <f t="shared" si="7"/>
        <v>0</v>
      </c>
      <c r="AE12" s="336">
        <f t="shared" si="8"/>
        <v>0</v>
      </c>
      <c r="AF12" s="338">
        <f t="shared" si="9"/>
        <v>0</v>
      </c>
      <c r="AG12" s="339">
        <f t="shared" si="15"/>
      </c>
      <c r="AH12" s="336">
        <f ca="1" t="shared" si="16"/>
        <v>0</v>
      </c>
      <c r="AI12" s="336">
        <f ca="1" t="shared" si="10"/>
        <v>0</v>
      </c>
      <c r="AJ12" s="336">
        <f ca="1" t="shared" si="11"/>
        <v>0</v>
      </c>
      <c r="AK12" s="340">
        <f t="shared" si="12"/>
        <v>0</v>
      </c>
      <c r="AL12" s="341">
        <f>IF(AG12="","",RANK(AG12,$AG$6:$AG$205,1)+COUNTIF($AG$6:AG12,AG12)-1)</f>
      </c>
    </row>
    <row r="13" spans="2:38" s="266" customFormat="1" ht="13.5">
      <c r="B13" s="342"/>
      <c r="C13" s="343" t="s">
        <v>6</v>
      </c>
      <c r="D13" s="344"/>
      <c r="E13" s="343"/>
      <c r="F13" s="344"/>
      <c r="G13" s="343"/>
      <c r="H13" s="343"/>
      <c r="I13" s="343"/>
      <c r="J13" s="344"/>
      <c r="K13" s="344"/>
      <c r="L13" s="344"/>
      <c r="M13" s="344"/>
      <c r="N13" s="344"/>
      <c r="O13" s="344"/>
      <c r="P13" s="345"/>
      <c r="Q13" s="346"/>
      <c r="R13" s="344"/>
      <c r="S13" s="347"/>
      <c r="T13" s="348">
        <f t="shared" si="0"/>
        <v>0</v>
      </c>
      <c r="U13" s="349">
        <f t="shared" si="13"/>
        <v>0</v>
      </c>
      <c r="V13" s="349">
        <f t="shared" si="1"/>
        <v>0</v>
      </c>
      <c r="W13" s="350"/>
      <c r="X13" s="349">
        <f t="shared" si="2"/>
        <v>0</v>
      </c>
      <c r="Y13" s="349">
        <f t="shared" si="3"/>
        <v>0</v>
      </c>
      <c r="Z13" s="349">
        <f t="shared" si="4"/>
        <v>0</v>
      </c>
      <c r="AA13" s="349">
        <f t="shared" si="5"/>
        <v>0</v>
      </c>
      <c r="AB13" s="351">
        <f t="shared" si="14"/>
        <v>0</v>
      </c>
      <c r="AC13" s="351">
        <f t="shared" si="6"/>
        <v>0</v>
      </c>
      <c r="AD13" s="349">
        <f t="shared" si="7"/>
        <v>0</v>
      </c>
      <c r="AE13" s="349">
        <f t="shared" si="8"/>
        <v>0</v>
      </c>
      <c r="AF13" s="351">
        <f t="shared" si="9"/>
        <v>0</v>
      </c>
      <c r="AG13" s="352">
        <f t="shared" si="15"/>
      </c>
      <c r="AH13" s="349">
        <f ca="1" t="shared" si="16"/>
        <v>0</v>
      </c>
      <c r="AI13" s="349">
        <f ca="1" t="shared" si="10"/>
        <v>0</v>
      </c>
      <c r="AJ13" s="349">
        <f ca="1" t="shared" si="11"/>
        <v>0</v>
      </c>
      <c r="AK13" s="353">
        <f t="shared" si="12"/>
        <v>0</v>
      </c>
      <c r="AL13" s="354">
        <f>IF(AG13="","",RANK(AG13,$AG$6:$AG$205,1)+COUNTIF($AG$6:AG13,AG13)-1)</f>
      </c>
    </row>
    <row r="14" spans="2:38" s="266" customFormat="1" ht="13.5">
      <c r="B14" s="329"/>
      <c r="C14" s="330" t="s">
        <v>6</v>
      </c>
      <c r="D14" s="331"/>
      <c r="E14" s="330"/>
      <c r="F14" s="331"/>
      <c r="G14" s="330"/>
      <c r="H14" s="330"/>
      <c r="I14" s="330"/>
      <c r="J14" s="331"/>
      <c r="K14" s="331"/>
      <c r="L14" s="331"/>
      <c r="M14" s="331"/>
      <c r="N14" s="331"/>
      <c r="O14" s="331"/>
      <c r="P14" s="332"/>
      <c r="Q14" s="333"/>
      <c r="R14" s="331"/>
      <c r="S14" s="334"/>
      <c r="T14" s="335">
        <f t="shared" si="0"/>
        <v>0</v>
      </c>
      <c r="U14" s="336">
        <f t="shared" si="13"/>
        <v>0</v>
      </c>
      <c r="V14" s="336">
        <f t="shared" si="1"/>
        <v>0</v>
      </c>
      <c r="W14" s="337"/>
      <c r="X14" s="336">
        <f t="shared" si="2"/>
        <v>0</v>
      </c>
      <c r="Y14" s="336">
        <f t="shared" si="3"/>
        <v>0</v>
      </c>
      <c r="Z14" s="336">
        <f t="shared" si="4"/>
        <v>0</v>
      </c>
      <c r="AA14" s="336">
        <f t="shared" si="5"/>
        <v>0</v>
      </c>
      <c r="AB14" s="338">
        <f t="shared" si="14"/>
        <v>0</v>
      </c>
      <c r="AC14" s="338">
        <f t="shared" si="6"/>
        <v>0</v>
      </c>
      <c r="AD14" s="336">
        <f t="shared" si="7"/>
        <v>0</v>
      </c>
      <c r="AE14" s="336">
        <f t="shared" si="8"/>
        <v>0</v>
      </c>
      <c r="AF14" s="338">
        <f t="shared" si="9"/>
        <v>0</v>
      </c>
      <c r="AG14" s="339">
        <f t="shared" si="15"/>
      </c>
      <c r="AH14" s="336">
        <f ca="1" t="shared" si="16"/>
        <v>0</v>
      </c>
      <c r="AI14" s="336">
        <f ca="1" t="shared" si="10"/>
        <v>0</v>
      </c>
      <c r="AJ14" s="336">
        <f ca="1" t="shared" si="11"/>
        <v>0</v>
      </c>
      <c r="AK14" s="340">
        <f t="shared" si="12"/>
        <v>0</v>
      </c>
      <c r="AL14" s="341">
        <f>IF(AG14="","",RANK(AG14,$AG$6:$AG$205,1)+COUNTIF($AG$6:AG14,AG14)-1)</f>
      </c>
    </row>
    <row r="15" spans="2:38" s="266" customFormat="1" ht="13.5">
      <c r="B15" s="342"/>
      <c r="C15" s="343" t="s">
        <v>6</v>
      </c>
      <c r="D15" s="344"/>
      <c r="E15" s="343"/>
      <c r="F15" s="344"/>
      <c r="G15" s="343"/>
      <c r="H15" s="343"/>
      <c r="I15" s="343"/>
      <c r="J15" s="344"/>
      <c r="K15" s="344"/>
      <c r="L15" s="344"/>
      <c r="M15" s="344"/>
      <c r="N15" s="344"/>
      <c r="O15" s="344"/>
      <c r="P15" s="345"/>
      <c r="Q15" s="346"/>
      <c r="R15" s="344"/>
      <c r="S15" s="355"/>
      <c r="T15" s="348">
        <f t="shared" si="0"/>
        <v>0</v>
      </c>
      <c r="U15" s="349">
        <f t="shared" si="13"/>
        <v>0</v>
      </c>
      <c r="V15" s="349">
        <f t="shared" si="1"/>
        <v>0</v>
      </c>
      <c r="W15" s="350"/>
      <c r="X15" s="349">
        <f t="shared" si="2"/>
        <v>0</v>
      </c>
      <c r="Y15" s="349">
        <f t="shared" si="3"/>
        <v>0</v>
      </c>
      <c r="Z15" s="349">
        <f t="shared" si="4"/>
        <v>0</v>
      </c>
      <c r="AA15" s="349">
        <f t="shared" si="5"/>
        <v>0</v>
      </c>
      <c r="AB15" s="351">
        <f t="shared" si="14"/>
        <v>0</v>
      </c>
      <c r="AC15" s="351">
        <f t="shared" si="6"/>
        <v>0</v>
      </c>
      <c r="AD15" s="349">
        <f t="shared" si="7"/>
        <v>0</v>
      </c>
      <c r="AE15" s="349">
        <f t="shared" si="8"/>
        <v>0</v>
      </c>
      <c r="AF15" s="351">
        <f t="shared" si="9"/>
        <v>0</v>
      </c>
      <c r="AG15" s="352">
        <f t="shared" si="15"/>
      </c>
      <c r="AH15" s="349">
        <f ca="1" t="shared" si="16"/>
        <v>0</v>
      </c>
      <c r="AI15" s="349">
        <f ca="1" t="shared" si="10"/>
        <v>0</v>
      </c>
      <c r="AJ15" s="349">
        <f ca="1" t="shared" si="11"/>
        <v>0</v>
      </c>
      <c r="AK15" s="353">
        <f t="shared" si="12"/>
        <v>0</v>
      </c>
      <c r="AL15" s="354">
        <f>IF(AG15="","",RANK(AG15,$AG$6:$AG$205,1)+COUNTIF($AG$6:AG15,AG15)-1)</f>
      </c>
    </row>
    <row r="16" spans="2:38" s="266" customFormat="1" ht="13.5">
      <c r="B16" s="329"/>
      <c r="C16" s="330" t="s">
        <v>6</v>
      </c>
      <c r="D16" s="331"/>
      <c r="E16" s="330"/>
      <c r="F16" s="331"/>
      <c r="G16" s="330"/>
      <c r="H16" s="330"/>
      <c r="I16" s="330"/>
      <c r="J16" s="331"/>
      <c r="K16" s="331"/>
      <c r="L16" s="331"/>
      <c r="M16" s="331"/>
      <c r="N16" s="331"/>
      <c r="O16" s="331"/>
      <c r="P16" s="332"/>
      <c r="Q16" s="333"/>
      <c r="R16" s="331"/>
      <c r="S16" s="334"/>
      <c r="T16" s="335">
        <f aca="true" t="shared" si="17" ref="T16:T47">VLOOKUP(C16,InfoTable,6,FALSE)</f>
        <v>0</v>
      </c>
      <c r="U16" s="336">
        <f aca="true" t="shared" si="18" ref="U16:U47">IF(C16="None",0,ROUNDUP(VLOOKUP(C16,InfoTable,2,FALSE)*IF(N16="",1,VLOOKUP(VLOOKUP(N16,OwnerData,2,FALSE),EfficiencyIVData,2,FALSE)),0))*24*(1+(O16/100))</f>
        <v>0</v>
      </c>
      <c r="V16" s="336">
        <f aca="true" t="shared" si="19" ref="V16:V47">IF($U$3="Yes",VLOOKUP(C16,InfoTable,7,FALSE)/7,0)</f>
        <v>0</v>
      </c>
      <c r="W16" s="337"/>
      <c r="X16" s="336">
        <f t="shared" si="2"/>
        <v>0</v>
      </c>
      <c r="Y16" s="336">
        <f t="shared" si="3"/>
        <v>0</v>
      </c>
      <c r="Z16" s="336">
        <f t="shared" si="4"/>
        <v>0</v>
      </c>
      <c r="AA16" s="336">
        <f aca="true" t="shared" si="20" ref="AA16:AA47">Z16*MAX(F16/500,1)</f>
        <v>0</v>
      </c>
      <c r="AB16" s="338">
        <f>IF(Y16+AA16,(U16+V16+W16)/(Y16+AA16),0)</f>
        <v>0</v>
      </c>
      <c r="AC16" s="338">
        <f t="shared" si="6"/>
        <v>0</v>
      </c>
      <c r="AD16" s="336">
        <f aca="true" t="shared" si="21" ref="AD16:AD30">(U16+V16+W16)*VLOOKUP(C16,InfoTable,4,FALSE)</f>
        <v>0</v>
      </c>
      <c r="AE16" s="336">
        <f aca="true" t="shared" si="22" ref="AE16:AE47">(U16+V16+W16)*VLOOKUP(C16,InfoTable,5,FALSE)</f>
        <v>0</v>
      </c>
      <c r="AF16" s="338">
        <f aca="true" t="shared" si="23" ref="AF16:AF47">IF(MIN(IF(U16,R16/U16,9999999999),IF(X16,S16/X16,9999999999),IF(Y16+Z16,IF(M16,M16,VLOOKUP(C16,InfoTable,9,FALSE))/(Y16+Z16),9999999999))=9999999999,0,MIN(IF(U16,R16/U16,9999999999),IF(X16,S16/X16,9999999999),IF(Y16+Z16,IF(M16,M16,VLOOKUP(C16,InfoTable,9,FALSE))/(Y16+Z16),9999999999)))</f>
        <v>0</v>
      </c>
      <c r="AG16" s="339">
        <f aca="true" t="shared" si="24" ref="AG16:AG47">IF(AND(NOT(ISBLANK(Q16)),C16&lt;&gt;"None"),Q16+AF16,"")</f>
      </c>
      <c r="AH16" s="336">
        <f aca="true" ca="1" t="shared" si="25" ref="AH16:AH47">MAX(IF(AND(Q16,C16&lt;&gt;"None"),R16-(U16/24)*(NOW()-Q16)*24,0),0)</f>
        <v>0</v>
      </c>
      <c r="AI16" s="336">
        <f aca="true" ca="1" t="shared" si="26" ref="AI16:AI47">MAX(IF(AND(Q16,C16&lt;&gt;"None"),S16-VLOOKUP(C16,InfoTable,3,FALSE)*((NOW()-Q16)*24),0),0)</f>
        <v>0</v>
      </c>
      <c r="AJ16" s="336">
        <f ca="1" t="shared" si="11"/>
        <v>0</v>
      </c>
      <c r="AK16" s="340">
        <f aca="true" t="shared" si="27" ref="AK16:AK47">IF(AJ16,AJ16/IF(M16,M16,VLOOKUP(C16,InfoTable,9,FALSE)),0)</f>
        <v>0</v>
      </c>
      <c r="AL16" s="341">
        <f>IF(AG16="","",RANK(AG16,$AG$6:$AG$205,1)+COUNTIF($AG$6:AG16,AG16)-1)</f>
      </c>
    </row>
    <row r="17" spans="2:38" s="266" customFormat="1" ht="13.5">
      <c r="B17" s="342"/>
      <c r="C17" s="343" t="s">
        <v>6</v>
      </c>
      <c r="D17" s="344"/>
      <c r="E17" s="343"/>
      <c r="F17" s="344"/>
      <c r="G17" s="343"/>
      <c r="H17" s="343"/>
      <c r="I17" s="343"/>
      <c r="J17" s="344"/>
      <c r="K17" s="344"/>
      <c r="L17" s="344"/>
      <c r="M17" s="344"/>
      <c r="N17" s="344"/>
      <c r="O17" s="344"/>
      <c r="P17" s="345"/>
      <c r="Q17" s="346"/>
      <c r="R17" s="344"/>
      <c r="S17" s="347"/>
      <c r="T17" s="348">
        <f t="shared" si="17"/>
        <v>0</v>
      </c>
      <c r="U17" s="349">
        <f t="shared" si="18"/>
        <v>0</v>
      </c>
      <c r="V17" s="349">
        <f t="shared" si="19"/>
        <v>0</v>
      </c>
      <c r="W17" s="350"/>
      <c r="X17" s="349">
        <f t="shared" si="2"/>
        <v>0</v>
      </c>
      <c r="Y17" s="349">
        <f t="shared" si="3"/>
        <v>0</v>
      </c>
      <c r="Z17" s="349">
        <f t="shared" si="4"/>
        <v>0</v>
      </c>
      <c r="AA17" s="349">
        <f t="shared" si="20"/>
        <v>0</v>
      </c>
      <c r="AB17" s="351">
        <f aca="true" t="shared" si="28" ref="AB17:AB25">IF(Y17+AA17,(U17+V17+W17)/(Y17+AA17),0)</f>
        <v>0</v>
      </c>
      <c r="AC17" s="351">
        <f t="shared" si="6"/>
        <v>0</v>
      </c>
      <c r="AD17" s="349">
        <f t="shared" si="21"/>
        <v>0</v>
      </c>
      <c r="AE17" s="349">
        <f t="shared" si="22"/>
        <v>0</v>
      </c>
      <c r="AF17" s="351">
        <f t="shared" si="23"/>
        <v>0</v>
      </c>
      <c r="AG17" s="352">
        <f t="shared" si="24"/>
      </c>
      <c r="AH17" s="349">
        <f ca="1" t="shared" si="25"/>
        <v>0</v>
      </c>
      <c r="AI17" s="349">
        <f ca="1" t="shared" si="26"/>
        <v>0</v>
      </c>
      <c r="AJ17" s="349">
        <f ca="1" t="shared" si="11"/>
        <v>0</v>
      </c>
      <c r="AK17" s="353">
        <f t="shared" si="27"/>
        <v>0</v>
      </c>
      <c r="AL17" s="354">
        <f>IF(AG17="","",RANK(AG17,$AG$6:$AG$205,1)+COUNTIF($AG$6:AG17,AG17)-1)</f>
      </c>
    </row>
    <row r="18" spans="2:38" s="266" customFormat="1" ht="13.5">
      <c r="B18" s="329"/>
      <c r="C18" s="330" t="s">
        <v>6</v>
      </c>
      <c r="D18" s="331"/>
      <c r="E18" s="330"/>
      <c r="F18" s="331"/>
      <c r="G18" s="330"/>
      <c r="H18" s="330"/>
      <c r="I18" s="330"/>
      <c r="J18" s="331"/>
      <c r="K18" s="331"/>
      <c r="L18" s="331"/>
      <c r="M18" s="331"/>
      <c r="N18" s="331"/>
      <c r="O18" s="331"/>
      <c r="P18" s="332"/>
      <c r="Q18" s="333"/>
      <c r="R18" s="331"/>
      <c r="S18" s="334"/>
      <c r="T18" s="335">
        <f t="shared" si="17"/>
        <v>0</v>
      </c>
      <c r="U18" s="336">
        <f t="shared" si="18"/>
        <v>0</v>
      </c>
      <c r="V18" s="336">
        <f t="shared" si="19"/>
        <v>0</v>
      </c>
      <c r="W18" s="337"/>
      <c r="X18" s="336">
        <f t="shared" si="2"/>
        <v>0</v>
      </c>
      <c r="Y18" s="336">
        <f t="shared" si="3"/>
        <v>0</v>
      </c>
      <c r="Z18" s="336">
        <f t="shared" si="4"/>
        <v>0</v>
      </c>
      <c r="AA18" s="336">
        <f t="shared" si="20"/>
        <v>0</v>
      </c>
      <c r="AB18" s="338">
        <f t="shared" si="28"/>
        <v>0</v>
      </c>
      <c r="AC18" s="338">
        <f t="shared" si="6"/>
        <v>0</v>
      </c>
      <c r="AD18" s="336">
        <f t="shared" si="21"/>
        <v>0</v>
      </c>
      <c r="AE18" s="336">
        <f t="shared" si="22"/>
        <v>0</v>
      </c>
      <c r="AF18" s="338">
        <f t="shared" si="23"/>
        <v>0</v>
      </c>
      <c r="AG18" s="339">
        <f t="shared" si="24"/>
      </c>
      <c r="AH18" s="336">
        <f ca="1" t="shared" si="25"/>
        <v>0</v>
      </c>
      <c r="AI18" s="336">
        <f ca="1" t="shared" si="26"/>
        <v>0</v>
      </c>
      <c r="AJ18" s="336">
        <f ca="1" t="shared" si="11"/>
        <v>0</v>
      </c>
      <c r="AK18" s="340">
        <f t="shared" si="27"/>
        <v>0</v>
      </c>
      <c r="AL18" s="341">
        <f>IF(AG18="","",RANK(AG18,$AG$6:$AG$205,1)+COUNTIF($AG$6:AG18,AG18)-1)</f>
      </c>
    </row>
    <row r="19" spans="2:38" s="266" customFormat="1" ht="13.5">
      <c r="B19" s="342"/>
      <c r="C19" s="343" t="s">
        <v>6</v>
      </c>
      <c r="D19" s="344"/>
      <c r="E19" s="343"/>
      <c r="F19" s="344"/>
      <c r="G19" s="343"/>
      <c r="H19" s="343"/>
      <c r="I19" s="343"/>
      <c r="J19" s="344"/>
      <c r="K19" s="344"/>
      <c r="L19" s="344"/>
      <c r="M19" s="344"/>
      <c r="N19" s="344"/>
      <c r="O19" s="344"/>
      <c r="P19" s="345"/>
      <c r="Q19" s="346"/>
      <c r="R19" s="344"/>
      <c r="S19" s="347"/>
      <c r="T19" s="348">
        <f t="shared" si="17"/>
        <v>0</v>
      </c>
      <c r="U19" s="349">
        <f t="shared" si="18"/>
        <v>0</v>
      </c>
      <c r="V19" s="349">
        <f t="shared" si="19"/>
        <v>0</v>
      </c>
      <c r="W19" s="350"/>
      <c r="X19" s="349">
        <f t="shared" si="2"/>
        <v>0</v>
      </c>
      <c r="Y19" s="349">
        <f t="shared" si="3"/>
        <v>0</v>
      </c>
      <c r="Z19" s="349">
        <f t="shared" si="4"/>
        <v>0</v>
      </c>
      <c r="AA19" s="349">
        <f t="shared" si="20"/>
        <v>0</v>
      </c>
      <c r="AB19" s="351">
        <f t="shared" si="28"/>
        <v>0</v>
      </c>
      <c r="AC19" s="351">
        <f t="shared" si="6"/>
        <v>0</v>
      </c>
      <c r="AD19" s="349">
        <f t="shared" si="21"/>
        <v>0</v>
      </c>
      <c r="AE19" s="349">
        <f t="shared" si="22"/>
        <v>0</v>
      </c>
      <c r="AF19" s="351">
        <f t="shared" si="23"/>
        <v>0</v>
      </c>
      <c r="AG19" s="352">
        <f t="shared" si="24"/>
      </c>
      <c r="AH19" s="349">
        <f ca="1" t="shared" si="25"/>
        <v>0</v>
      </c>
      <c r="AI19" s="349">
        <f ca="1" t="shared" si="26"/>
        <v>0</v>
      </c>
      <c r="AJ19" s="349">
        <f ca="1" t="shared" si="11"/>
        <v>0</v>
      </c>
      <c r="AK19" s="353">
        <f t="shared" si="27"/>
        <v>0</v>
      </c>
      <c r="AL19" s="354">
        <f>IF(AG19="","",RANK(AG19,$AG$6:$AG$205,1)+COUNTIF($AG$6:AG19,AG19)-1)</f>
      </c>
    </row>
    <row r="20" spans="2:38" s="266" customFormat="1" ht="13.5">
      <c r="B20" s="356"/>
      <c r="C20" s="357" t="s">
        <v>6</v>
      </c>
      <c r="D20" s="358"/>
      <c r="E20" s="357"/>
      <c r="F20" s="358"/>
      <c r="G20" s="357"/>
      <c r="H20" s="357"/>
      <c r="I20" s="357"/>
      <c r="J20" s="358"/>
      <c r="K20" s="358"/>
      <c r="L20" s="358"/>
      <c r="M20" s="358"/>
      <c r="N20" s="358"/>
      <c r="O20" s="358"/>
      <c r="P20" s="359"/>
      <c r="Q20" s="360"/>
      <c r="R20" s="358"/>
      <c r="S20" s="361"/>
      <c r="T20" s="362">
        <f t="shared" si="17"/>
        <v>0</v>
      </c>
      <c r="U20" s="363">
        <f t="shared" si="18"/>
        <v>0</v>
      </c>
      <c r="V20" s="363">
        <f t="shared" si="19"/>
        <v>0</v>
      </c>
      <c r="W20" s="364"/>
      <c r="X20" s="363">
        <f t="shared" si="2"/>
        <v>0</v>
      </c>
      <c r="Y20" s="363">
        <f t="shared" si="3"/>
        <v>0</v>
      </c>
      <c r="Z20" s="363">
        <f t="shared" si="4"/>
        <v>0</v>
      </c>
      <c r="AA20" s="363">
        <f t="shared" si="20"/>
        <v>0</v>
      </c>
      <c r="AB20" s="365">
        <f t="shared" si="28"/>
        <v>0</v>
      </c>
      <c r="AC20" s="365">
        <f t="shared" si="6"/>
        <v>0</v>
      </c>
      <c r="AD20" s="363">
        <f t="shared" si="21"/>
        <v>0</v>
      </c>
      <c r="AE20" s="363">
        <f t="shared" si="22"/>
        <v>0</v>
      </c>
      <c r="AF20" s="365">
        <f t="shared" si="23"/>
        <v>0</v>
      </c>
      <c r="AG20" s="366">
        <f t="shared" si="24"/>
      </c>
      <c r="AH20" s="363">
        <f ca="1" t="shared" si="25"/>
        <v>0</v>
      </c>
      <c r="AI20" s="363">
        <f ca="1" t="shared" si="26"/>
        <v>0</v>
      </c>
      <c r="AJ20" s="363">
        <f ca="1" t="shared" si="11"/>
        <v>0</v>
      </c>
      <c r="AK20" s="367">
        <f>IF(AJ20,AJ20/IF(M20,M20,VLOOKUP(C20,InfoTable,9,FALSE)),0)</f>
        <v>0</v>
      </c>
      <c r="AL20" s="368">
        <f>IF(AG20="","",RANK(AG20,$AG$6:$AG$205,1)+COUNTIF($AG$6:AG20,AG20)-1)</f>
      </c>
    </row>
    <row r="21" spans="2:38" s="266" customFormat="1" ht="13.5">
      <c r="B21" s="342"/>
      <c r="C21" s="343" t="s">
        <v>6</v>
      </c>
      <c r="D21" s="344"/>
      <c r="E21" s="343"/>
      <c r="F21" s="344"/>
      <c r="G21" s="343"/>
      <c r="H21" s="343"/>
      <c r="I21" s="343"/>
      <c r="J21" s="344"/>
      <c r="K21" s="344"/>
      <c r="L21" s="344"/>
      <c r="M21" s="344"/>
      <c r="N21" s="344"/>
      <c r="O21" s="344"/>
      <c r="P21" s="345"/>
      <c r="Q21" s="346"/>
      <c r="R21" s="344"/>
      <c r="S21" s="347"/>
      <c r="T21" s="348">
        <f t="shared" si="17"/>
        <v>0</v>
      </c>
      <c r="U21" s="349">
        <f t="shared" si="18"/>
        <v>0</v>
      </c>
      <c r="V21" s="349">
        <f t="shared" si="19"/>
        <v>0</v>
      </c>
      <c r="W21" s="350"/>
      <c r="X21" s="349">
        <f t="shared" si="2"/>
        <v>0</v>
      </c>
      <c r="Y21" s="349">
        <f t="shared" si="3"/>
        <v>0</v>
      </c>
      <c r="Z21" s="349">
        <f t="shared" si="4"/>
        <v>0</v>
      </c>
      <c r="AA21" s="349">
        <f t="shared" si="20"/>
        <v>0</v>
      </c>
      <c r="AB21" s="351">
        <f t="shared" si="28"/>
        <v>0</v>
      </c>
      <c r="AC21" s="351">
        <f t="shared" si="6"/>
        <v>0</v>
      </c>
      <c r="AD21" s="349">
        <f t="shared" si="21"/>
        <v>0</v>
      </c>
      <c r="AE21" s="349">
        <f t="shared" si="22"/>
        <v>0</v>
      </c>
      <c r="AF21" s="351">
        <f t="shared" si="23"/>
        <v>0</v>
      </c>
      <c r="AG21" s="352">
        <f t="shared" si="24"/>
      </c>
      <c r="AH21" s="349">
        <f ca="1" t="shared" si="25"/>
        <v>0</v>
      </c>
      <c r="AI21" s="349">
        <f ca="1" t="shared" si="26"/>
        <v>0</v>
      </c>
      <c r="AJ21" s="349">
        <f ca="1" t="shared" si="11"/>
        <v>0</v>
      </c>
      <c r="AK21" s="353">
        <f>IF(AJ21,AJ21/IF(M21,M21,VLOOKUP(C21,InfoTable,9,FALSE)),0)</f>
        <v>0</v>
      </c>
      <c r="AL21" s="354">
        <f>IF(AG21="","",RANK(AG21,$AG$6:$AG$205,1)+COUNTIF($AG$6:AG21,AG21)-1)</f>
      </c>
    </row>
    <row r="22" spans="2:38" s="266" customFormat="1" ht="13.5">
      <c r="B22" s="329"/>
      <c r="C22" s="330" t="s">
        <v>6</v>
      </c>
      <c r="D22" s="331"/>
      <c r="E22" s="330"/>
      <c r="F22" s="331"/>
      <c r="G22" s="330"/>
      <c r="H22" s="330"/>
      <c r="I22" s="330"/>
      <c r="J22" s="331"/>
      <c r="K22" s="331"/>
      <c r="L22" s="331"/>
      <c r="M22" s="331"/>
      <c r="N22" s="331"/>
      <c r="O22" s="331"/>
      <c r="P22" s="332"/>
      <c r="Q22" s="333"/>
      <c r="R22" s="331"/>
      <c r="S22" s="334"/>
      <c r="T22" s="335">
        <f>VLOOKUP(C22,InfoTable,6,FALSE)</f>
        <v>0</v>
      </c>
      <c r="U22" s="336">
        <f>IF(C22="None",0,ROUNDUP(VLOOKUP(C22,InfoTable,2,FALSE)*IF(N22="",1,VLOOKUP(VLOOKUP(N22,OwnerData,2,FALSE),EfficiencyIVData,2,FALSE)),0))*24*(1+(O22/100))</f>
        <v>0</v>
      </c>
      <c r="V22" s="336">
        <f>IF($U$3="Yes",VLOOKUP(C22,InfoTable,7,FALSE)/7,0)</f>
        <v>0</v>
      </c>
      <c r="W22" s="337"/>
      <c r="X22" s="336">
        <f t="shared" si="2"/>
        <v>0</v>
      </c>
      <c r="Y22" s="336">
        <f t="shared" si="3"/>
        <v>0</v>
      </c>
      <c r="Z22" s="336">
        <f t="shared" si="4"/>
        <v>0</v>
      </c>
      <c r="AA22" s="336">
        <f>Z22*MAX(F22/500,1)</f>
        <v>0</v>
      </c>
      <c r="AB22" s="338">
        <f>IF(Y22+AA22,(U22+V22+W22)/(Y22+AA22),0)</f>
        <v>0</v>
      </c>
      <c r="AC22" s="338">
        <f t="shared" si="6"/>
        <v>0</v>
      </c>
      <c r="AD22" s="336">
        <f>(U22+V22+W22)*VLOOKUP(C22,InfoTable,4,FALSE)</f>
        <v>0</v>
      </c>
      <c r="AE22" s="336">
        <f>(U22+V22+W22)*VLOOKUP(C22,InfoTable,5,FALSE)</f>
        <v>0</v>
      </c>
      <c r="AF22" s="338">
        <f>IF(MIN(IF(U22,R22/U22,9999999999),IF(X22,S22/X22,9999999999),IF(Y22+Z22,IF(M22,M22,VLOOKUP(C22,InfoTable,9,FALSE))/(Y22+Z22),9999999999))=9999999999,0,MIN(IF(U22,R22/U22,9999999999),IF(X22,S22/X22,9999999999),IF(Y22+Z22,IF(M22,M22,VLOOKUP(C22,InfoTable,9,FALSE))/(Y22+Z22),9999999999)))</f>
        <v>0</v>
      </c>
      <c r="AG22" s="339">
        <f>IF(AND(NOT(ISBLANK(Q22)),C22&lt;&gt;"None"),Q22+AF22,"")</f>
      </c>
      <c r="AH22" s="336">
        <f ca="1">MAX(IF(AND(Q22,C22&lt;&gt;"None"),R22-(U22/24)*(NOW()-Q22)*24,0),0)</f>
        <v>0</v>
      </c>
      <c r="AI22" s="336">
        <f ca="1" t="shared" si="26"/>
        <v>0</v>
      </c>
      <c r="AJ22" s="336">
        <f ca="1" t="shared" si="11"/>
        <v>0</v>
      </c>
      <c r="AK22" s="340">
        <f>IF(AJ22,AJ22/IF(M22,M22,VLOOKUP(C22,InfoTable,9,FALSE)),0)</f>
        <v>0</v>
      </c>
      <c r="AL22" s="341">
        <f>IF(AG22="","",RANK(AG22,$AG$6:$AG$205,1)+COUNTIF($AG$6:AG22,AG22)-1)</f>
      </c>
    </row>
    <row r="23" spans="2:38" s="266" customFormat="1" ht="13.5">
      <c r="B23" s="342"/>
      <c r="C23" s="343" t="s">
        <v>6</v>
      </c>
      <c r="D23" s="344"/>
      <c r="E23" s="343"/>
      <c r="F23" s="344"/>
      <c r="G23" s="343"/>
      <c r="H23" s="343"/>
      <c r="I23" s="343"/>
      <c r="J23" s="344"/>
      <c r="K23" s="344"/>
      <c r="L23" s="344"/>
      <c r="M23" s="344"/>
      <c r="N23" s="344"/>
      <c r="O23" s="344"/>
      <c r="P23" s="345"/>
      <c r="Q23" s="346"/>
      <c r="R23" s="344"/>
      <c r="S23" s="347"/>
      <c r="T23" s="348">
        <f t="shared" si="17"/>
        <v>0</v>
      </c>
      <c r="U23" s="349">
        <f t="shared" si="18"/>
        <v>0</v>
      </c>
      <c r="V23" s="349">
        <f t="shared" si="19"/>
        <v>0</v>
      </c>
      <c r="W23" s="350"/>
      <c r="X23" s="349">
        <f t="shared" si="2"/>
        <v>0</v>
      </c>
      <c r="Y23" s="349">
        <f t="shared" si="3"/>
        <v>0</v>
      </c>
      <c r="Z23" s="349">
        <f t="shared" si="4"/>
        <v>0</v>
      </c>
      <c r="AA23" s="349">
        <f t="shared" si="20"/>
        <v>0</v>
      </c>
      <c r="AB23" s="351">
        <f t="shared" si="28"/>
        <v>0</v>
      </c>
      <c r="AC23" s="351">
        <f t="shared" si="6"/>
        <v>0</v>
      </c>
      <c r="AD23" s="349">
        <f t="shared" si="21"/>
        <v>0</v>
      </c>
      <c r="AE23" s="349">
        <f t="shared" si="22"/>
        <v>0</v>
      </c>
      <c r="AF23" s="351">
        <f t="shared" si="23"/>
        <v>0</v>
      </c>
      <c r="AG23" s="352">
        <f t="shared" si="24"/>
      </c>
      <c r="AH23" s="349">
        <f ca="1" t="shared" si="25"/>
        <v>0</v>
      </c>
      <c r="AI23" s="349">
        <f ca="1" t="shared" si="26"/>
        <v>0</v>
      </c>
      <c r="AJ23" s="349">
        <f ca="1" t="shared" si="11"/>
        <v>0</v>
      </c>
      <c r="AK23" s="353">
        <f>IF(AJ23,AJ23/IF(M23,M23,VLOOKUP(C23,InfoTable,9,FALSE)),0)</f>
        <v>0</v>
      </c>
      <c r="AL23" s="354">
        <f>IF(AG23="","",RANK(AG23,$AG$6:$AG$205,1)+COUNTIF($AG$6:AG23,AG23)-1)</f>
      </c>
    </row>
    <row r="24" spans="2:38" s="266" customFormat="1" ht="13.5">
      <c r="B24" s="329"/>
      <c r="C24" s="330" t="s">
        <v>6</v>
      </c>
      <c r="D24" s="331"/>
      <c r="E24" s="330"/>
      <c r="F24" s="331"/>
      <c r="G24" s="330"/>
      <c r="H24" s="330"/>
      <c r="I24" s="330"/>
      <c r="J24" s="331"/>
      <c r="K24" s="331"/>
      <c r="L24" s="331"/>
      <c r="M24" s="331"/>
      <c r="N24" s="331"/>
      <c r="O24" s="331"/>
      <c r="P24" s="332"/>
      <c r="Q24" s="333"/>
      <c r="R24" s="331"/>
      <c r="S24" s="334"/>
      <c r="T24" s="335">
        <f t="shared" si="17"/>
        <v>0</v>
      </c>
      <c r="U24" s="336">
        <f t="shared" si="18"/>
        <v>0</v>
      </c>
      <c r="V24" s="336">
        <f t="shared" si="19"/>
        <v>0</v>
      </c>
      <c r="W24" s="337"/>
      <c r="X24" s="336">
        <f t="shared" si="2"/>
        <v>0</v>
      </c>
      <c r="Y24" s="336">
        <f t="shared" si="3"/>
        <v>0</v>
      </c>
      <c r="Z24" s="336">
        <f t="shared" si="4"/>
        <v>0</v>
      </c>
      <c r="AA24" s="336">
        <f t="shared" si="20"/>
        <v>0</v>
      </c>
      <c r="AB24" s="338">
        <f t="shared" si="28"/>
        <v>0</v>
      </c>
      <c r="AC24" s="338">
        <f t="shared" si="6"/>
        <v>0</v>
      </c>
      <c r="AD24" s="336">
        <f t="shared" si="21"/>
        <v>0</v>
      </c>
      <c r="AE24" s="336">
        <f t="shared" si="22"/>
        <v>0</v>
      </c>
      <c r="AF24" s="338">
        <f t="shared" si="23"/>
        <v>0</v>
      </c>
      <c r="AG24" s="339">
        <f t="shared" si="24"/>
      </c>
      <c r="AH24" s="336">
        <f ca="1" t="shared" si="25"/>
        <v>0</v>
      </c>
      <c r="AI24" s="336">
        <f ca="1" t="shared" si="26"/>
        <v>0</v>
      </c>
      <c r="AJ24" s="336">
        <f ca="1" t="shared" si="11"/>
        <v>0</v>
      </c>
      <c r="AK24" s="340">
        <f>IF(AJ24,AJ24/IF(M24,M24,VLOOKUP(C24,InfoTable,9,FALSE)),0)</f>
        <v>0</v>
      </c>
      <c r="AL24" s="341">
        <f>IF(AG24="","",RANK(AG24,$AG$6:$AG$205,1)+COUNTIF($AG$6:AG24,AG24)-1)</f>
      </c>
    </row>
    <row r="25" spans="2:38" s="266" customFormat="1" ht="13.5">
      <c r="B25" s="342"/>
      <c r="C25" s="343" t="s">
        <v>6</v>
      </c>
      <c r="D25" s="344"/>
      <c r="E25" s="343"/>
      <c r="F25" s="344"/>
      <c r="G25" s="343"/>
      <c r="H25" s="343"/>
      <c r="I25" s="343"/>
      <c r="J25" s="344"/>
      <c r="K25" s="344"/>
      <c r="L25" s="344"/>
      <c r="M25" s="344"/>
      <c r="N25" s="344"/>
      <c r="O25" s="344"/>
      <c r="P25" s="345"/>
      <c r="Q25" s="346"/>
      <c r="R25" s="344"/>
      <c r="S25" s="347"/>
      <c r="T25" s="348">
        <f t="shared" si="17"/>
        <v>0</v>
      </c>
      <c r="U25" s="349">
        <f t="shared" si="18"/>
        <v>0</v>
      </c>
      <c r="V25" s="349">
        <f t="shared" si="19"/>
        <v>0</v>
      </c>
      <c r="W25" s="350"/>
      <c r="X25" s="349">
        <f t="shared" si="2"/>
        <v>0</v>
      </c>
      <c r="Y25" s="349">
        <f t="shared" si="3"/>
        <v>0</v>
      </c>
      <c r="Z25" s="349">
        <f t="shared" si="4"/>
        <v>0</v>
      </c>
      <c r="AA25" s="349">
        <f t="shared" si="20"/>
        <v>0</v>
      </c>
      <c r="AB25" s="351">
        <f t="shared" si="28"/>
        <v>0</v>
      </c>
      <c r="AC25" s="351">
        <f t="shared" si="6"/>
        <v>0</v>
      </c>
      <c r="AD25" s="349">
        <f t="shared" si="21"/>
        <v>0</v>
      </c>
      <c r="AE25" s="349">
        <f t="shared" si="22"/>
        <v>0</v>
      </c>
      <c r="AF25" s="351">
        <f t="shared" si="23"/>
        <v>0</v>
      </c>
      <c r="AG25" s="352">
        <f t="shared" si="24"/>
      </c>
      <c r="AH25" s="349">
        <f ca="1" t="shared" si="25"/>
        <v>0</v>
      </c>
      <c r="AI25" s="349">
        <f ca="1" t="shared" si="26"/>
        <v>0</v>
      </c>
      <c r="AJ25" s="349">
        <f ca="1" t="shared" si="11"/>
        <v>0</v>
      </c>
      <c r="AK25" s="353">
        <f t="shared" si="27"/>
        <v>0</v>
      </c>
      <c r="AL25" s="354">
        <f>IF(AG25="","",RANK(AG25,$AG$6:$AG$205,1)+COUNTIF($AG$6:AG25,AG25)-1)</f>
      </c>
    </row>
    <row r="26" spans="2:38" s="266" customFormat="1" ht="13.5">
      <c r="B26" s="329"/>
      <c r="C26" s="330" t="s">
        <v>6</v>
      </c>
      <c r="D26" s="331"/>
      <c r="E26" s="330"/>
      <c r="F26" s="331"/>
      <c r="G26" s="330"/>
      <c r="H26" s="330"/>
      <c r="I26" s="330"/>
      <c r="J26" s="331"/>
      <c r="K26" s="331"/>
      <c r="L26" s="331"/>
      <c r="M26" s="331"/>
      <c r="N26" s="331"/>
      <c r="O26" s="331"/>
      <c r="P26" s="332"/>
      <c r="Q26" s="333"/>
      <c r="R26" s="331"/>
      <c r="S26" s="334"/>
      <c r="T26" s="335">
        <f t="shared" si="17"/>
        <v>0</v>
      </c>
      <c r="U26" s="336">
        <f t="shared" si="18"/>
        <v>0</v>
      </c>
      <c r="V26" s="336">
        <f t="shared" si="19"/>
        <v>0</v>
      </c>
      <c r="W26" s="337"/>
      <c r="X26" s="336">
        <f t="shared" si="2"/>
        <v>0</v>
      </c>
      <c r="Y26" s="336">
        <f t="shared" si="3"/>
        <v>0</v>
      </c>
      <c r="Z26" s="336">
        <f t="shared" si="4"/>
        <v>0</v>
      </c>
      <c r="AA26" s="336">
        <f t="shared" si="20"/>
        <v>0</v>
      </c>
      <c r="AB26" s="338">
        <f>IF(Y26+AA26,(U26+V26+W26)/(Y26+AA26),0)</f>
        <v>0</v>
      </c>
      <c r="AC26" s="338">
        <f t="shared" si="6"/>
        <v>0</v>
      </c>
      <c r="AD26" s="336">
        <f t="shared" si="21"/>
        <v>0</v>
      </c>
      <c r="AE26" s="336">
        <f t="shared" si="22"/>
        <v>0</v>
      </c>
      <c r="AF26" s="338">
        <f t="shared" si="23"/>
        <v>0</v>
      </c>
      <c r="AG26" s="339">
        <f t="shared" si="24"/>
      </c>
      <c r="AH26" s="336">
        <f ca="1" t="shared" si="25"/>
        <v>0</v>
      </c>
      <c r="AI26" s="336">
        <f ca="1" t="shared" si="26"/>
        <v>0</v>
      </c>
      <c r="AJ26" s="336">
        <f ca="1" t="shared" si="11"/>
        <v>0</v>
      </c>
      <c r="AK26" s="340">
        <f>IF(AJ26,AJ26/IF(M26,M26,VLOOKUP(C26,InfoTable,9,FALSE)),0)</f>
        <v>0</v>
      </c>
      <c r="AL26" s="341">
        <f>IF(AG26="","",RANK(AG26,$AG$6:$AG$205,1)+COUNTIF($AG$6:AG26,AG26)-1)</f>
      </c>
    </row>
    <row r="27" spans="2:38" s="266" customFormat="1" ht="13.5">
      <c r="B27" s="342"/>
      <c r="C27" s="343" t="s">
        <v>6</v>
      </c>
      <c r="D27" s="344"/>
      <c r="E27" s="343"/>
      <c r="F27" s="344"/>
      <c r="G27" s="343"/>
      <c r="H27" s="343"/>
      <c r="I27" s="343"/>
      <c r="J27" s="344"/>
      <c r="K27" s="344"/>
      <c r="L27" s="344"/>
      <c r="M27" s="344"/>
      <c r="N27" s="344"/>
      <c r="O27" s="344"/>
      <c r="P27" s="345"/>
      <c r="Q27" s="346"/>
      <c r="R27" s="344"/>
      <c r="S27" s="347"/>
      <c r="T27" s="348">
        <f t="shared" si="17"/>
        <v>0</v>
      </c>
      <c r="U27" s="349">
        <f t="shared" si="18"/>
        <v>0</v>
      </c>
      <c r="V27" s="349">
        <f t="shared" si="19"/>
        <v>0</v>
      </c>
      <c r="W27" s="350"/>
      <c r="X27" s="349">
        <f t="shared" si="2"/>
        <v>0</v>
      </c>
      <c r="Y27" s="349">
        <f t="shared" si="3"/>
        <v>0</v>
      </c>
      <c r="Z27" s="349">
        <f t="shared" si="4"/>
        <v>0</v>
      </c>
      <c r="AA27" s="349">
        <f t="shared" si="20"/>
        <v>0</v>
      </c>
      <c r="AB27" s="351">
        <f>IF(Y27+AA27,(U27+V27+W27)/(Y27+AA27),0)</f>
        <v>0</v>
      </c>
      <c r="AC27" s="351">
        <f t="shared" si="6"/>
        <v>0</v>
      </c>
      <c r="AD27" s="349">
        <f t="shared" si="21"/>
        <v>0</v>
      </c>
      <c r="AE27" s="349">
        <f t="shared" si="22"/>
        <v>0</v>
      </c>
      <c r="AF27" s="351">
        <f t="shared" si="23"/>
        <v>0</v>
      </c>
      <c r="AG27" s="352">
        <f t="shared" si="24"/>
      </c>
      <c r="AH27" s="349">
        <f ca="1" t="shared" si="25"/>
        <v>0</v>
      </c>
      <c r="AI27" s="349">
        <f ca="1" t="shared" si="26"/>
        <v>0</v>
      </c>
      <c r="AJ27" s="349">
        <f ca="1" t="shared" si="11"/>
        <v>0</v>
      </c>
      <c r="AK27" s="353">
        <f t="shared" si="27"/>
        <v>0</v>
      </c>
      <c r="AL27" s="354">
        <f>IF(AG27="","",RANK(AG27,$AG$6:$AG$205,1)+COUNTIF($AG$6:AG27,AG27)-1)</f>
      </c>
    </row>
    <row r="28" spans="2:38" s="266" customFormat="1" ht="13.5">
      <c r="B28" s="329"/>
      <c r="C28" s="330" t="s">
        <v>6</v>
      </c>
      <c r="D28" s="331"/>
      <c r="E28" s="330"/>
      <c r="F28" s="331"/>
      <c r="G28" s="330"/>
      <c r="H28" s="330"/>
      <c r="I28" s="330"/>
      <c r="J28" s="331"/>
      <c r="K28" s="331"/>
      <c r="L28" s="331"/>
      <c r="M28" s="331"/>
      <c r="N28" s="331"/>
      <c r="O28" s="331"/>
      <c r="P28" s="332"/>
      <c r="Q28" s="333"/>
      <c r="R28" s="331"/>
      <c r="S28" s="334"/>
      <c r="T28" s="335">
        <f t="shared" si="17"/>
        <v>0</v>
      </c>
      <c r="U28" s="336">
        <f t="shared" si="18"/>
        <v>0</v>
      </c>
      <c r="V28" s="336">
        <f t="shared" si="19"/>
        <v>0</v>
      </c>
      <c r="W28" s="337"/>
      <c r="X28" s="336">
        <f t="shared" si="2"/>
        <v>0</v>
      </c>
      <c r="Y28" s="336">
        <f t="shared" si="3"/>
        <v>0</v>
      </c>
      <c r="Z28" s="336">
        <f t="shared" si="4"/>
        <v>0</v>
      </c>
      <c r="AA28" s="336">
        <f t="shared" si="20"/>
        <v>0</v>
      </c>
      <c r="AB28" s="338">
        <f>IF(Y28+AA28,(U28+V28+W28)/(Y28+AA28),0)</f>
        <v>0</v>
      </c>
      <c r="AC28" s="338">
        <f t="shared" si="6"/>
        <v>0</v>
      </c>
      <c r="AD28" s="336">
        <f t="shared" si="21"/>
        <v>0</v>
      </c>
      <c r="AE28" s="336">
        <f t="shared" si="22"/>
        <v>0</v>
      </c>
      <c r="AF28" s="338">
        <f t="shared" si="23"/>
        <v>0</v>
      </c>
      <c r="AG28" s="339">
        <f t="shared" si="24"/>
      </c>
      <c r="AH28" s="336">
        <f ca="1" t="shared" si="25"/>
        <v>0</v>
      </c>
      <c r="AI28" s="336">
        <f ca="1" t="shared" si="26"/>
        <v>0</v>
      </c>
      <c r="AJ28" s="336">
        <f ca="1" t="shared" si="11"/>
        <v>0</v>
      </c>
      <c r="AK28" s="340">
        <f t="shared" si="27"/>
        <v>0</v>
      </c>
      <c r="AL28" s="341">
        <f>IF(AG28="","",RANK(AG28,$AG$6:$AG$205,1)+COUNTIF($AG$6:AG28,AG28)-1)</f>
      </c>
    </row>
    <row r="29" spans="2:38" s="266" customFormat="1" ht="13.5">
      <c r="B29" s="342"/>
      <c r="C29" s="343" t="s">
        <v>6</v>
      </c>
      <c r="D29" s="344"/>
      <c r="E29" s="343"/>
      <c r="F29" s="344"/>
      <c r="G29" s="343"/>
      <c r="H29" s="343"/>
      <c r="I29" s="343"/>
      <c r="J29" s="344"/>
      <c r="K29" s="344"/>
      <c r="L29" s="344"/>
      <c r="M29" s="344"/>
      <c r="N29" s="344"/>
      <c r="O29" s="344"/>
      <c r="P29" s="345"/>
      <c r="Q29" s="346"/>
      <c r="R29" s="344"/>
      <c r="S29" s="347"/>
      <c r="T29" s="348">
        <f t="shared" si="17"/>
        <v>0</v>
      </c>
      <c r="U29" s="349">
        <f t="shared" si="18"/>
        <v>0</v>
      </c>
      <c r="V29" s="349">
        <f t="shared" si="19"/>
        <v>0</v>
      </c>
      <c r="W29" s="350"/>
      <c r="X29" s="349">
        <f t="shared" si="2"/>
        <v>0</v>
      </c>
      <c r="Y29" s="349">
        <f t="shared" si="3"/>
        <v>0</v>
      </c>
      <c r="Z29" s="349">
        <f t="shared" si="4"/>
        <v>0</v>
      </c>
      <c r="AA29" s="349">
        <f t="shared" si="20"/>
        <v>0</v>
      </c>
      <c r="AB29" s="351">
        <f>IF(Y29+AA29,(U29+V29+W29)/(Y29+AA29),0)</f>
        <v>0</v>
      </c>
      <c r="AC29" s="351">
        <f t="shared" si="6"/>
        <v>0</v>
      </c>
      <c r="AD29" s="349">
        <f t="shared" si="21"/>
        <v>0</v>
      </c>
      <c r="AE29" s="349">
        <f t="shared" si="22"/>
        <v>0</v>
      </c>
      <c r="AF29" s="351">
        <f t="shared" si="23"/>
        <v>0</v>
      </c>
      <c r="AG29" s="352">
        <f t="shared" si="24"/>
      </c>
      <c r="AH29" s="349">
        <f ca="1" t="shared" si="25"/>
        <v>0</v>
      </c>
      <c r="AI29" s="349">
        <f ca="1" t="shared" si="26"/>
        <v>0</v>
      </c>
      <c r="AJ29" s="349">
        <f ca="1" t="shared" si="11"/>
        <v>0</v>
      </c>
      <c r="AK29" s="353">
        <f t="shared" si="27"/>
        <v>0</v>
      </c>
      <c r="AL29" s="354">
        <f>IF(AG29="","",RANK(AG29,$AG$6:$AG$205,1)+COUNTIF($AG$6:AG29,AG29)-1)</f>
      </c>
    </row>
    <row r="30" spans="2:38" s="266" customFormat="1" ht="13.5">
      <c r="B30" s="369"/>
      <c r="C30" s="370" t="s">
        <v>6</v>
      </c>
      <c r="D30" s="371"/>
      <c r="E30" s="370"/>
      <c r="F30" s="371"/>
      <c r="G30" s="370"/>
      <c r="H30" s="370"/>
      <c r="I30" s="370"/>
      <c r="J30" s="371"/>
      <c r="K30" s="371"/>
      <c r="L30" s="371"/>
      <c r="M30" s="371"/>
      <c r="N30" s="371"/>
      <c r="O30" s="371"/>
      <c r="P30" s="372"/>
      <c r="Q30" s="373"/>
      <c r="R30" s="371"/>
      <c r="S30" s="374"/>
      <c r="T30" s="375">
        <f t="shared" si="17"/>
        <v>0</v>
      </c>
      <c r="U30" s="376">
        <f t="shared" si="18"/>
        <v>0</v>
      </c>
      <c r="V30" s="376">
        <f>IF($U$3="Yes",VLOOKUP(C30,InfoTable,7,FALSE)/7,0)</f>
        <v>0</v>
      </c>
      <c r="W30" s="377"/>
      <c r="X30" s="376">
        <f t="shared" si="2"/>
        <v>0</v>
      </c>
      <c r="Y30" s="376">
        <f t="shared" si="3"/>
        <v>0</v>
      </c>
      <c r="Z30" s="376">
        <f t="shared" si="4"/>
        <v>0</v>
      </c>
      <c r="AA30" s="376">
        <f t="shared" si="20"/>
        <v>0</v>
      </c>
      <c r="AB30" s="378">
        <f>IF(Y30+AA30,(U30+V30+W30)/(Y30+AA30),0)</f>
        <v>0</v>
      </c>
      <c r="AC30" s="378">
        <f t="shared" si="6"/>
        <v>0</v>
      </c>
      <c r="AD30" s="376">
        <f t="shared" si="21"/>
        <v>0</v>
      </c>
      <c r="AE30" s="376">
        <f t="shared" si="22"/>
        <v>0</v>
      </c>
      <c r="AF30" s="378">
        <f t="shared" si="23"/>
        <v>0</v>
      </c>
      <c r="AG30" s="379">
        <f t="shared" si="24"/>
      </c>
      <c r="AH30" s="376">
        <f ca="1" t="shared" si="25"/>
        <v>0</v>
      </c>
      <c r="AI30" s="376">
        <f ca="1" t="shared" si="26"/>
        <v>0</v>
      </c>
      <c r="AJ30" s="376">
        <f ca="1">MIN(IF(AND(NOT(ISBLANK(Q30)),C30&lt;&gt;"None"),IF(L30,L30,VLOOKUP(C30,InfoTable,8,FALSE))*((NOW()-Q30)*24)*60*1.5*(D30/100)*IF(N30="",1,IF(VLOOKUP(N30,OwnerData,2,FALSE)="No",1,VLOOKUP(N30,OwnerData,10,FALSE))),0),IF(M30,M30,VLOOKUP(C30,InfoTable,9,FALSE)))*IF(N30="",1,IF(VLOOKUP(N30,OwnerData,2,FALSE)="No",1,VLOOKUP(N30,OwnerData,7,FALSE)))</f>
        <v>0</v>
      </c>
      <c r="AK30" s="380">
        <f>IF(AJ30,AJ30/IF(M30,M30,VLOOKUP(C30,InfoTable,9,FALSE)),0)</f>
        <v>0</v>
      </c>
      <c r="AL30" s="381">
        <f>IF(AG30="","",RANK(AG30,$AG$6:$AG$205,1)+COUNTIF($AG$6:AG30,AG30)-1)</f>
      </c>
    </row>
    <row r="31" spans="2:38" s="266" customFormat="1" ht="13.5">
      <c r="B31" s="342"/>
      <c r="C31" s="343" t="s">
        <v>6</v>
      </c>
      <c r="D31" s="344"/>
      <c r="E31" s="343"/>
      <c r="F31" s="344"/>
      <c r="G31" s="343"/>
      <c r="H31" s="343"/>
      <c r="I31" s="343"/>
      <c r="J31" s="344"/>
      <c r="K31" s="344"/>
      <c r="L31" s="344"/>
      <c r="M31" s="344"/>
      <c r="N31" s="344"/>
      <c r="O31" s="344"/>
      <c r="P31" s="345"/>
      <c r="Q31" s="346"/>
      <c r="R31" s="344"/>
      <c r="S31" s="347"/>
      <c r="T31" s="348">
        <f t="shared" si="17"/>
        <v>0</v>
      </c>
      <c r="U31" s="349">
        <f t="shared" si="18"/>
        <v>0</v>
      </c>
      <c r="V31" s="349">
        <f t="shared" si="19"/>
        <v>0</v>
      </c>
      <c r="W31" s="350"/>
      <c r="X31" s="349">
        <f t="shared" si="2"/>
        <v>0</v>
      </c>
      <c r="Y31" s="349">
        <f t="shared" si="3"/>
        <v>0</v>
      </c>
      <c r="Z31" s="349">
        <f t="shared" si="4"/>
        <v>0</v>
      </c>
      <c r="AA31" s="349">
        <f t="shared" si="20"/>
        <v>0</v>
      </c>
      <c r="AB31" s="351">
        <f aca="true" t="shared" si="29" ref="AB31:AB39">IF(Y31+AA31,(U31+V31+W31)/(Y31+AA31),0)</f>
        <v>0</v>
      </c>
      <c r="AC31" s="351">
        <f t="shared" si="6"/>
        <v>0</v>
      </c>
      <c r="AD31" s="349">
        <f aca="true" t="shared" si="30" ref="AD31:AD64">(U31+V31+W31)*VLOOKUP(C31,InfoTable,4,FALSE)</f>
        <v>0</v>
      </c>
      <c r="AE31" s="349">
        <f t="shared" si="22"/>
        <v>0</v>
      </c>
      <c r="AF31" s="351">
        <f t="shared" si="23"/>
        <v>0</v>
      </c>
      <c r="AG31" s="352">
        <f t="shared" si="24"/>
      </c>
      <c r="AH31" s="349">
        <f ca="1" t="shared" si="25"/>
        <v>0</v>
      </c>
      <c r="AI31" s="349">
        <f ca="1" t="shared" si="26"/>
        <v>0</v>
      </c>
      <c r="AJ31" s="349">
        <f ca="1" t="shared" si="11"/>
        <v>0</v>
      </c>
      <c r="AK31" s="353">
        <f t="shared" si="27"/>
        <v>0</v>
      </c>
      <c r="AL31" s="354">
        <f>IF(AG31="","",RANK(AG31,$AG$6:$AG$205,1)+COUNTIF($AG$6:AG31,AG31)-1)</f>
      </c>
    </row>
    <row r="32" spans="2:38" s="266" customFormat="1" ht="13.5">
      <c r="B32" s="329"/>
      <c r="C32" s="330" t="s">
        <v>6</v>
      </c>
      <c r="D32" s="331"/>
      <c r="E32" s="330"/>
      <c r="F32" s="331"/>
      <c r="G32" s="330"/>
      <c r="H32" s="330"/>
      <c r="I32" s="330"/>
      <c r="J32" s="331"/>
      <c r="K32" s="331"/>
      <c r="L32" s="331"/>
      <c r="M32" s="331"/>
      <c r="N32" s="331"/>
      <c r="O32" s="331"/>
      <c r="P32" s="332"/>
      <c r="Q32" s="333"/>
      <c r="R32" s="331"/>
      <c r="S32" s="334"/>
      <c r="T32" s="335">
        <f t="shared" si="17"/>
        <v>0</v>
      </c>
      <c r="U32" s="336">
        <f t="shared" si="18"/>
        <v>0</v>
      </c>
      <c r="V32" s="336">
        <f t="shared" si="19"/>
        <v>0</v>
      </c>
      <c r="W32" s="337"/>
      <c r="X32" s="336">
        <f t="shared" si="2"/>
        <v>0</v>
      </c>
      <c r="Y32" s="336">
        <f t="shared" si="3"/>
        <v>0</v>
      </c>
      <c r="Z32" s="336">
        <f t="shared" si="4"/>
        <v>0</v>
      </c>
      <c r="AA32" s="336">
        <f t="shared" si="20"/>
        <v>0</v>
      </c>
      <c r="AB32" s="338">
        <f t="shared" si="29"/>
        <v>0</v>
      </c>
      <c r="AC32" s="338">
        <f t="shared" si="6"/>
        <v>0</v>
      </c>
      <c r="AD32" s="336">
        <f t="shared" si="30"/>
        <v>0</v>
      </c>
      <c r="AE32" s="336">
        <f t="shared" si="22"/>
        <v>0</v>
      </c>
      <c r="AF32" s="338">
        <f t="shared" si="23"/>
        <v>0</v>
      </c>
      <c r="AG32" s="339">
        <f t="shared" si="24"/>
      </c>
      <c r="AH32" s="336">
        <f ca="1" t="shared" si="25"/>
        <v>0</v>
      </c>
      <c r="AI32" s="336">
        <f ca="1" t="shared" si="26"/>
        <v>0</v>
      </c>
      <c r="AJ32" s="336">
        <f ca="1" t="shared" si="11"/>
        <v>0</v>
      </c>
      <c r="AK32" s="340">
        <f t="shared" si="27"/>
        <v>0</v>
      </c>
      <c r="AL32" s="341">
        <f>IF(AG32="","",RANK(AG32,$AG$6:$AG$205,1)+COUNTIF($AG$6:AG32,AG32)-1)</f>
      </c>
    </row>
    <row r="33" spans="2:38" s="266" customFormat="1" ht="13.5">
      <c r="B33" s="342"/>
      <c r="C33" s="343" t="s">
        <v>6</v>
      </c>
      <c r="D33" s="344"/>
      <c r="E33" s="343"/>
      <c r="F33" s="344"/>
      <c r="G33" s="343"/>
      <c r="H33" s="343"/>
      <c r="I33" s="343"/>
      <c r="J33" s="344"/>
      <c r="K33" s="344"/>
      <c r="L33" s="344"/>
      <c r="M33" s="344"/>
      <c r="N33" s="344"/>
      <c r="O33" s="344"/>
      <c r="P33" s="345"/>
      <c r="Q33" s="346"/>
      <c r="R33" s="344"/>
      <c r="S33" s="347"/>
      <c r="T33" s="348">
        <f t="shared" si="17"/>
        <v>0</v>
      </c>
      <c r="U33" s="349">
        <f t="shared" si="18"/>
        <v>0</v>
      </c>
      <c r="V33" s="349">
        <f t="shared" si="19"/>
        <v>0</v>
      </c>
      <c r="W33" s="350"/>
      <c r="X33" s="349">
        <f t="shared" si="2"/>
        <v>0</v>
      </c>
      <c r="Y33" s="349">
        <f t="shared" si="3"/>
        <v>0</v>
      </c>
      <c r="Z33" s="349">
        <f t="shared" si="4"/>
        <v>0</v>
      </c>
      <c r="AA33" s="349">
        <f t="shared" si="20"/>
        <v>0</v>
      </c>
      <c r="AB33" s="351">
        <f t="shared" si="29"/>
        <v>0</v>
      </c>
      <c r="AC33" s="351">
        <f t="shared" si="6"/>
        <v>0</v>
      </c>
      <c r="AD33" s="349">
        <f t="shared" si="30"/>
        <v>0</v>
      </c>
      <c r="AE33" s="349">
        <f t="shared" si="22"/>
        <v>0</v>
      </c>
      <c r="AF33" s="351">
        <f t="shared" si="23"/>
        <v>0</v>
      </c>
      <c r="AG33" s="352">
        <f t="shared" si="24"/>
      </c>
      <c r="AH33" s="349">
        <f ca="1" t="shared" si="25"/>
        <v>0</v>
      </c>
      <c r="AI33" s="349">
        <f ca="1" t="shared" si="26"/>
        <v>0</v>
      </c>
      <c r="AJ33" s="349">
        <f ca="1" t="shared" si="11"/>
        <v>0</v>
      </c>
      <c r="AK33" s="353">
        <f>IF(AJ33,AJ33/IF(M33,M33,VLOOKUP(C33,InfoTable,9,FALSE)),0)</f>
        <v>0</v>
      </c>
      <c r="AL33" s="354">
        <f>IF(AG33="","",RANK(AG33,$AG$6:$AG$205,1)+COUNTIF($AG$6:AG33,AG33)-1)</f>
      </c>
    </row>
    <row r="34" spans="2:38" s="266" customFormat="1" ht="13.5">
      <c r="B34" s="329"/>
      <c r="C34" s="330" t="s">
        <v>6</v>
      </c>
      <c r="D34" s="331"/>
      <c r="E34" s="330"/>
      <c r="F34" s="331"/>
      <c r="G34" s="330"/>
      <c r="H34" s="330"/>
      <c r="I34" s="330"/>
      <c r="J34" s="331"/>
      <c r="K34" s="331"/>
      <c r="L34" s="331"/>
      <c r="M34" s="331"/>
      <c r="N34" s="331"/>
      <c r="O34" s="331"/>
      <c r="P34" s="332"/>
      <c r="Q34" s="333"/>
      <c r="R34" s="331"/>
      <c r="S34" s="334"/>
      <c r="T34" s="335">
        <f t="shared" si="17"/>
        <v>0</v>
      </c>
      <c r="U34" s="336">
        <f t="shared" si="18"/>
        <v>0</v>
      </c>
      <c r="V34" s="336">
        <f t="shared" si="19"/>
        <v>0</v>
      </c>
      <c r="W34" s="337"/>
      <c r="X34" s="336">
        <f t="shared" si="2"/>
        <v>0</v>
      </c>
      <c r="Y34" s="336">
        <f t="shared" si="3"/>
        <v>0</v>
      </c>
      <c r="Z34" s="336">
        <f t="shared" si="4"/>
        <v>0</v>
      </c>
      <c r="AA34" s="336">
        <f t="shared" si="20"/>
        <v>0</v>
      </c>
      <c r="AB34" s="338">
        <f t="shared" si="29"/>
        <v>0</v>
      </c>
      <c r="AC34" s="338">
        <f t="shared" si="6"/>
        <v>0</v>
      </c>
      <c r="AD34" s="336">
        <f t="shared" si="30"/>
        <v>0</v>
      </c>
      <c r="AE34" s="336">
        <f t="shared" si="22"/>
        <v>0</v>
      </c>
      <c r="AF34" s="338">
        <f t="shared" si="23"/>
        <v>0</v>
      </c>
      <c r="AG34" s="339">
        <f t="shared" si="24"/>
      </c>
      <c r="AH34" s="336">
        <f ca="1" t="shared" si="25"/>
        <v>0</v>
      </c>
      <c r="AI34" s="336">
        <f ca="1" t="shared" si="26"/>
        <v>0</v>
      </c>
      <c r="AJ34" s="336">
        <f ca="1" t="shared" si="11"/>
        <v>0</v>
      </c>
      <c r="AK34" s="340">
        <f>IF(AJ34,AJ34/IF(M34,M34,VLOOKUP(C34,InfoTable,9,FALSE)),0)</f>
        <v>0</v>
      </c>
      <c r="AL34" s="341">
        <f>IF(AG34="","",RANK(AG34,$AG$6:$AG$205,1)+COUNTIF($AG$6:AG34,AG34)-1)</f>
      </c>
    </row>
    <row r="35" spans="2:38" s="266" customFormat="1" ht="13.5">
      <c r="B35" s="342"/>
      <c r="C35" s="343" t="s">
        <v>6</v>
      </c>
      <c r="D35" s="344"/>
      <c r="E35" s="343"/>
      <c r="F35" s="344"/>
      <c r="G35" s="343"/>
      <c r="H35" s="343"/>
      <c r="I35" s="343"/>
      <c r="J35" s="344"/>
      <c r="K35" s="344"/>
      <c r="L35" s="344"/>
      <c r="M35" s="344"/>
      <c r="N35" s="344"/>
      <c r="O35" s="344"/>
      <c r="P35" s="345"/>
      <c r="Q35" s="346"/>
      <c r="R35" s="344"/>
      <c r="S35" s="347"/>
      <c r="T35" s="348">
        <f t="shared" si="17"/>
        <v>0</v>
      </c>
      <c r="U35" s="349">
        <f t="shared" si="18"/>
        <v>0</v>
      </c>
      <c r="V35" s="349">
        <f t="shared" si="19"/>
        <v>0</v>
      </c>
      <c r="W35" s="350"/>
      <c r="X35" s="349">
        <f t="shared" si="2"/>
        <v>0</v>
      </c>
      <c r="Y35" s="349">
        <f t="shared" si="3"/>
        <v>0</v>
      </c>
      <c r="Z35" s="349">
        <f t="shared" si="4"/>
        <v>0</v>
      </c>
      <c r="AA35" s="349">
        <f t="shared" si="20"/>
        <v>0</v>
      </c>
      <c r="AB35" s="351">
        <f t="shared" si="29"/>
        <v>0</v>
      </c>
      <c r="AC35" s="351">
        <f t="shared" si="6"/>
        <v>0</v>
      </c>
      <c r="AD35" s="349">
        <f t="shared" si="30"/>
        <v>0</v>
      </c>
      <c r="AE35" s="349">
        <f t="shared" si="22"/>
        <v>0</v>
      </c>
      <c r="AF35" s="351">
        <f t="shared" si="23"/>
        <v>0</v>
      </c>
      <c r="AG35" s="352">
        <f t="shared" si="24"/>
      </c>
      <c r="AH35" s="349">
        <f ca="1" t="shared" si="25"/>
        <v>0</v>
      </c>
      <c r="AI35" s="349">
        <f ca="1" t="shared" si="26"/>
        <v>0</v>
      </c>
      <c r="AJ35" s="349">
        <f ca="1" t="shared" si="11"/>
        <v>0</v>
      </c>
      <c r="AK35" s="353">
        <f t="shared" si="27"/>
        <v>0</v>
      </c>
      <c r="AL35" s="354">
        <f>IF(AG35="","",RANK(AG35,$AG$6:$AG$205,1)+COUNTIF($AG$6:AG35,AG35)-1)</f>
      </c>
    </row>
    <row r="36" spans="2:38" s="266" customFormat="1" ht="13.5">
      <c r="B36" s="329"/>
      <c r="C36" s="330" t="s">
        <v>6</v>
      </c>
      <c r="D36" s="331"/>
      <c r="E36" s="330"/>
      <c r="F36" s="331"/>
      <c r="G36" s="330"/>
      <c r="H36" s="330"/>
      <c r="I36" s="330"/>
      <c r="J36" s="331"/>
      <c r="K36" s="331"/>
      <c r="L36" s="331"/>
      <c r="M36" s="331"/>
      <c r="N36" s="331"/>
      <c r="O36" s="331"/>
      <c r="P36" s="332"/>
      <c r="Q36" s="333"/>
      <c r="R36" s="331"/>
      <c r="S36" s="334"/>
      <c r="T36" s="335">
        <f t="shared" si="17"/>
        <v>0</v>
      </c>
      <c r="U36" s="336">
        <f t="shared" si="18"/>
        <v>0</v>
      </c>
      <c r="V36" s="336">
        <f t="shared" si="19"/>
        <v>0</v>
      </c>
      <c r="W36" s="337"/>
      <c r="X36" s="336">
        <f t="shared" si="2"/>
        <v>0</v>
      </c>
      <c r="Y36" s="336">
        <f t="shared" si="3"/>
        <v>0</v>
      </c>
      <c r="Z36" s="336">
        <f t="shared" si="4"/>
        <v>0</v>
      </c>
      <c r="AA36" s="336">
        <f t="shared" si="20"/>
        <v>0</v>
      </c>
      <c r="AB36" s="338">
        <f t="shared" si="29"/>
        <v>0</v>
      </c>
      <c r="AC36" s="338">
        <f t="shared" si="6"/>
        <v>0</v>
      </c>
      <c r="AD36" s="336">
        <f t="shared" si="30"/>
        <v>0</v>
      </c>
      <c r="AE36" s="336">
        <f t="shared" si="22"/>
        <v>0</v>
      </c>
      <c r="AF36" s="338">
        <f t="shared" si="23"/>
        <v>0</v>
      </c>
      <c r="AG36" s="339">
        <f t="shared" si="24"/>
      </c>
      <c r="AH36" s="336">
        <f ca="1" t="shared" si="25"/>
        <v>0</v>
      </c>
      <c r="AI36" s="336">
        <f ca="1" t="shared" si="26"/>
        <v>0</v>
      </c>
      <c r="AJ36" s="336">
        <f ca="1" t="shared" si="11"/>
        <v>0</v>
      </c>
      <c r="AK36" s="340">
        <f t="shared" si="27"/>
        <v>0</v>
      </c>
      <c r="AL36" s="341">
        <f>IF(AG36="","",RANK(AG36,$AG$6:$AG$205,1)+COUNTIF($AG$6:AG36,AG36)-1)</f>
      </c>
    </row>
    <row r="37" spans="2:38" s="266" customFormat="1" ht="13.5">
      <c r="B37" s="342"/>
      <c r="C37" s="343" t="s">
        <v>6</v>
      </c>
      <c r="D37" s="344"/>
      <c r="E37" s="343"/>
      <c r="F37" s="344"/>
      <c r="G37" s="343"/>
      <c r="H37" s="343"/>
      <c r="I37" s="343"/>
      <c r="J37" s="344"/>
      <c r="K37" s="344"/>
      <c r="L37" s="344"/>
      <c r="M37" s="344"/>
      <c r="N37" s="344"/>
      <c r="O37" s="344"/>
      <c r="P37" s="345"/>
      <c r="Q37" s="346"/>
      <c r="R37" s="344"/>
      <c r="S37" s="347"/>
      <c r="T37" s="348">
        <f t="shared" si="17"/>
        <v>0</v>
      </c>
      <c r="U37" s="349">
        <f t="shared" si="18"/>
        <v>0</v>
      </c>
      <c r="V37" s="349">
        <f t="shared" si="19"/>
        <v>0</v>
      </c>
      <c r="W37" s="350"/>
      <c r="X37" s="349">
        <f t="shared" si="2"/>
        <v>0</v>
      </c>
      <c r="Y37" s="349">
        <f t="shared" si="3"/>
        <v>0</v>
      </c>
      <c r="Z37" s="349">
        <f t="shared" si="4"/>
        <v>0</v>
      </c>
      <c r="AA37" s="349">
        <f t="shared" si="20"/>
        <v>0</v>
      </c>
      <c r="AB37" s="351">
        <f t="shared" si="29"/>
        <v>0</v>
      </c>
      <c r="AC37" s="351">
        <f t="shared" si="6"/>
        <v>0</v>
      </c>
      <c r="AD37" s="349">
        <f t="shared" si="30"/>
        <v>0</v>
      </c>
      <c r="AE37" s="349">
        <f t="shared" si="22"/>
        <v>0</v>
      </c>
      <c r="AF37" s="351">
        <f t="shared" si="23"/>
        <v>0</v>
      </c>
      <c r="AG37" s="352">
        <f t="shared" si="24"/>
      </c>
      <c r="AH37" s="349">
        <f ca="1" t="shared" si="25"/>
        <v>0</v>
      </c>
      <c r="AI37" s="349">
        <f ca="1" t="shared" si="26"/>
        <v>0</v>
      </c>
      <c r="AJ37" s="349">
        <f ca="1" t="shared" si="11"/>
        <v>0</v>
      </c>
      <c r="AK37" s="353">
        <f t="shared" si="27"/>
        <v>0</v>
      </c>
      <c r="AL37" s="354">
        <f>IF(AG37="","",RANK(AG37,$AG$6:$AG$205,1)+COUNTIF($AG$6:AG37,AG37)-1)</f>
      </c>
    </row>
    <row r="38" spans="2:38" s="266" customFormat="1" ht="13.5">
      <c r="B38" s="329"/>
      <c r="C38" s="330" t="s">
        <v>6</v>
      </c>
      <c r="D38" s="331"/>
      <c r="E38" s="330"/>
      <c r="F38" s="331"/>
      <c r="G38" s="330"/>
      <c r="H38" s="330"/>
      <c r="I38" s="330"/>
      <c r="J38" s="331"/>
      <c r="K38" s="331"/>
      <c r="L38" s="331"/>
      <c r="M38" s="331"/>
      <c r="N38" s="331"/>
      <c r="O38" s="331"/>
      <c r="P38" s="332"/>
      <c r="Q38" s="333"/>
      <c r="R38" s="331"/>
      <c r="S38" s="334"/>
      <c r="T38" s="335">
        <f t="shared" si="17"/>
        <v>0</v>
      </c>
      <c r="U38" s="336">
        <f t="shared" si="18"/>
        <v>0</v>
      </c>
      <c r="V38" s="336">
        <f t="shared" si="19"/>
        <v>0</v>
      </c>
      <c r="W38" s="337"/>
      <c r="X38" s="336">
        <f aca="true" t="shared" si="31" ref="X38:X69">VLOOKUP(C38,InfoTable,3,FALSE)*24*IF(N38="",1,IF(VLOOKUP(N38,OwnerData,2,FALSE)="No",1,VLOOKUP(N38,OwnerData,9,FALSE)))</f>
        <v>0</v>
      </c>
      <c r="Y38" s="336">
        <f aca="true" t="shared" si="32" ref="Y38:Y69">IF(L38,L38,VLOOKUP(C38,InfoTable,8,FALSE))*60*24*1.5*(D38/100)*VLOOKUP(C38,InfoTable,5,FALSE)*IF(N38="",1,IF(VLOOKUP(N38,OwnerData,2,FALSE)="No",1,VLOOKUP(N38,OwnerData,10,FALSE)))*IF(N38="",1,IF(VLOOKUP(N38,OwnerData,2,FALSE)="No",1,VLOOKUP(N38,OwnerData,7,FALSE)))</f>
        <v>0</v>
      </c>
      <c r="Z38" s="336">
        <f aca="true" t="shared" si="33" ref="Z38:Z69">IF(L38,L38,VLOOKUP(C38,InfoTable,8,FALSE))*60*24*(D38/100)*VLOOKUP(C38,InfoTable,4,FALSE)*IF(N38="",1,IF(VLOOKUP(N38,OwnerData,2,FALSE)="No",1,VLOOKUP(N38,OwnerData,10,FALSE)))</f>
        <v>0</v>
      </c>
      <c r="AA38" s="336">
        <f t="shared" si="20"/>
        <v>0</v>
      </c>
      <c r="AB38" s="338">
        <f t="shared" si="29"/>
        <v>0</v>
      </c>
      <c r="AC38" s="338">
        <f aca="true" t="shared" si="34" ref="AC38:AC69">IF(Y38,IF($AA$206,(U38+V38+W38+X38*$AD$206/$AA$206)/Y38,(U38+V38+W38+X38*$L$3)/Y38),0)</f>
        <v>0</v>
      </c>
      <c r="AD38" s="336">
        <f t="shared" si="30"/>
        <v>0</v>
      </c>
      <c r="AE38" s="336">
        <f t="shared" si="22"/>
        <v>0</v>
      </c>
      <c r="AF38" s="338">
        <f t="shared" si="23"/>
        <v>0</v>
      </c>
      <c r="AG38" s="339">
        <f t="shared" si="24"/>
      </c>
      <c r="AH38" s="336">
        <f ca="1" t="shared" si="25"/>
        <v>0</v>
      </c>
      <c r="AI38" s="336">
        <f ca="1" t="shared" si="26"/>
        <v>0</v>
      </c>
      <c r="AJ38" s="336">
        <f aca="true" ca="1" t="shared" si="35" ref="AJ38:AJ69">MIN(IF(AND(NOT(ISBLANK(Q38)),C38&lt;&gt;"None"),IF(L38,L38,VLOOKUP(C38,InfoTable,8,FALSE))*((NOW()-Q38)*24)*60*1.5*(D38/100)*IF(N38="",1,IF(VLOOKUP(N38,OwnerData,2,FALSE)="No",1,VLOOKUP(N38,OwnerData,10,FALSE))),0),IF(M38,M38,VLOOKUP(C38,InfoTable,9,FALSE)))*IF(N38="",1,IF(VLOOKUP(N38,OwnerData,2,FALSE)="No",1,VLOOKUP(N38,OwnerData,7,FALSE)))</f>
        <v>0</v>
      </c>
      <c r="AK38" s="340">
        <f t="shared" si="27"/>
        <v>0</v>
      </c>
      <c r="AL38" s="341">
        <f>IF(AG38="","",RANK(AG38,$AG$6:$AG$205,1)+COUNTIF($AG$6:AG38,AG38)-1)</f>
      </c>
    </row>
    <row r="39" spans="2:38" s="266" customFormat="1" ht="13.5">
      <c r="B39" s="342"/>
      <c r="C39" s="343" t="s">
        <v>6</v>
      </c>
      <c r="D39" s="344"/>
      <c r="E39" s="343"/>
      <c r="F39" s="344"/>
      <c r="G39" s="343"/>
      <c r="H39" s="343"/>
      <c r="I39" s="343"/>
      <c r="J39" s="344"/>
      <c r="K39" s="344"/>
      <c r="L39" s="344"/>
      <c r="M39" s="344"/>
      <c r="N39" s="344"/>
      <c r="O39" s="344"/>
      <c r="P39" s="345"/>
      <c r="Q39" s="346"/>
      <c r="R39" s="344"/>
      <c r="S39" s="347"/>
      <c r="T39" s="348">
        <f t="shared" si="17"/>
        <v>0</v>
      </c>
      <c r="U39" s="349">
        <f t="shared" si="18"/>
        <v>0</v>
      </c>
      <c r="V39" s="349">
        <f t="shared" si="19"/>
        <v>0</v>
      </c>
      <c r="W39" s="350"/>
      <c r="X39" s="349">
        <f t="shared" si="31"/>
        <v>0</v>
      </c>
      <c r="Y39" s="349">
        <f t="shared" si="32"/>
        <v>0</v>
      </c>
      <c r="Z39" s="349">
        <f t="shared" si="33"/>
        <v>0</v>
      </c>
      <c r="AA39" s="349">
        <f t="shared" si="20"/>
        <v>0</v>
      </c>
      <c r="AB39" s="351">
        <f t="shared" si="29"/>
        <v>0</v>
      </c>
      <c r="AC39" s="351">
        <f t="shared" si="34"/>
        <v>0</v>
      </c>
      <c r="AD39" s="349">
        <f t="shared" si="30"/>
        <v>0</v>
      </c>
      <c r="AE39" s="349">
        <f t="shared" si="22"/>
        <v>0</v>
      </c>
      <c r="AF39" s="351">
        <f t="shared" si="23"/>
        <v>0</v>
      </c>
      <c r="AG39" s="352">
        <f t="shared" si="24"/>
      </c>
      <c r="AH39" s="349">
        <f ca="1" t="shared" si="25"/>
        <v>0</v>
      </c>
      <c r="AI39" s="349">
        <f ca="1" t="shared" si="26"/>
        <v>0</v>
      </c>
      <c r="AJ39" s="349">
        <f ca="1" t="shared" si="35"/>
        <v>0</v>
      </c>
      <c r="AK39" s="353">
        <f t="shared" si="27"/>
        <v>0</v>
      </c>
      <c r="AL39" s="354">
        <f>IF(AG39="","",RANK(AG39,$AG$6:$AG$205,1)+COUNTIF($AG$6:AG39,AG39)-1)</f>
      </c>
    </row>
    <row r="40" spans="2:38" s="266" customFormat="1" ht="13.5">
      <c r="B40" s="329"/>
      <c r="C40" s="330" t="s">
        <v>6</v>
      </c>
      <c r="D40" s="331"/>
      <c r="E40" s="330"/>
      <c r="F40" s="331"/>
      <c r="G40" s="330"/>
      <c r="H40" s="330"/>
      <c r="I40" s="330"/>
      <c r="J40" s="331"/>
      <c r="K40" s="331"/>
      <c r="L40" s="331"/>
      <c r="M40" s="331"/>
      <c r="N40" s="331"/>
      <c r="O40" s="331"/>
      <c r="P40" s="332"/>
      <c r="Q40" s="333"/>
      <c r="R40" s="331"/>
      <c r="S40" s="334"/>
      <c r="T40" s="335">
        <f t="shared" si="17"/>
        <v>0</v>
      </c>
      <c r="U40" s="336">
        <f t="shared" si="18"/>
        <v>0</v>
      </c>
      <c r="V40" s="336">
        <f t="shared" si="19"/>
        <v>0</v>
      </c>
      <c r="W40" s="337"/>
      <c r="X40" s="336">
        <f t="shared" si="31"/>
        <v>0</v>
      </c>
      <c r="Y40" s="336">
        <f t="shared" si="32"/>
        <v>0</v>
      </c>
      <c r="Z40" s="336">
        <f t="shared" si="33"/>
        <v>0</v>
      </c>
      <c r="AA40" s="336">
        <f t="shared" si="20"/>
        <v>0</v>
      </c>
      <c r="AB40" s="338">
        <f>IF(Y40+AA40,(U40+V40+W40)/(Y40+AA40),0)</f>
        <v>0</v>
      </c>
      <c r="AC40" s="338">
        <f t="shared" si="34"/>
        <v>0</v>
      </c>
      <c r="AD40" s="336">
        <f t="shared" si="30"/>
        <v>0</v>
      </c>
      <c r="AE40" s="336">
        <f t="shared" si="22"/>
        <v>0</v>
      </c>
      <c r="AF40" s="338">
        <f t="shared" si="23"/>
        <v>0</v>
      </c>
      <c r="AG40" s="339">
        <f t="shared" si="24"/>
      </c>
      <c r="AH40" s="336">
        <f ca="1" t="shared" si="25"/>
        <v>0</v>
      </c>
      <c r="AI40" s="336">
        <f ca="1" t="shared" si="26"/>
        <v>0</v>
      </c>
      <c r="AJ40" s="336">
        <f ca="1" t="shared" si="35"/>
        <v>0</v>
      </c>
      <c r="AK40" s="340">
        <f t="shared" si="27"/>
        <v>0</v>
      </c>
      <c r="AL40" s="341">
        <f>IF(AG40="","",RANK(AG40,$AG$6:$AG$205,1)+COUNTIF($AG$6:AG40,AG40)-1)</f>
      </c>
    </row>
    <row r="41" spans="2:38" s="266" customFormat="1" ht="13.5">
      <c r="B41" s="342"/>
      <c r="C41" s="343" t="s">
        <v>6</v>
      </c>
      <c r="D41" s="344"/>
      <c r="E41" s="343"/>
      <c r="F41" s="344"/>
      <c r="G41" s="343"/>
      <c r="H41" s="343"/>
      <c r="I41" s="343"/>
      <c r="J41" s="344"/>
      <c r="K41" s="344"/>
      <c r="L41" s="344"/>
      <c r="M41" s="344"/>
      <c r="N41" s="344"/>
      <c r="O41" s="344"/>
      <c r="P41" s="345"/>
      <c r="Q41" s="346"/>
      <c r="R41" s="344"/>
      <c r="S41" s="347"/>
      <c r="T41" s="348">
        <f t="shared" si="17"/>
        <v>0</v>
      </c>
      <c r="U41" s="349">
        <f t="shared" si="18"/>
        <v>0</v>
      </c>
      <c r="V41" s="349">
        <f t="shared" si="19"/>
        <v>0</v>
      </c>
      <c r="W41" s="350"/>
      <c r="X41" s="349">
        <f t="shared" si="31"/>
        <v>0</v>
      </c>
      <c r="Y41" s="349">
        <f t="shared" si="32"/>
        <v>0</v>
      </c>
      <c r="Z41" s="349">
        <f t="shared" si="33"/>
        <v>0</v>
      </c>
      <c r="AA41" s="349">
        <f t="shared" si="20"/>
        <v>0</v>
      </c>
      <c r="AB41" s="351">
        <f aca="true" t="shared" si="36" ref="AB41:AB49">IF(Y41+AA41,(U41+V41+W41)/(Y41+AA41),0)</f>
        <v>0</v>
      </c>
      <c r="AC41" s="351">
        <f t="shared" si="34"/>
        <v>0</v>
      </c>
      <c r="AD41" s="349">
        <f t="shared" si="30"/>
        <v>0</v>
      </c>
      <c r="AE41" s="349">
        <f t="shared" si="22"/>
        <v>0</v>
      </c>
      <c r="AF41" s="351">
        <f t="shared" si="23"/>
        <v>0</v>
      </c>
      <c r="AG41" s="352">
        <f t="shared" si="24"/>
      </c>
      <c r="AH41" s="349">
        <f ca="1" t="shared" si="25"/>
        <v>0</v>
      </c>
      <c r="AI41" s="349">
        <f ca="1" t="shared" si="26"/>
        <v>0</v>
      </c>
      <c r="AJ41" s="349">
        <f ca="1" t="shared" si="35"/>
        <v>0</v>
      </c>
      <c r="AK41" s="353">
        <f t="shared" si="27"/>
        <v>0</v>
      </c>
      <c r="AL41" s="354">
        <f>IF(AG41="","",RANK(AG41,$AG$6:$AG$205,1)+COUNTIF($AG$6:AG41,AG41)-1)</f>
      </c>
    </row>
    <row r="42" spans="2:38" s="266" customFormat="1" ht="13.5">
      <c r="B42" s="386"/>
      <c r="C42" s="387" t="s">
        <v>6</v>
      </c>
      <c r="D42" s="388"/>
      <c r="E42" s="387"/>
      <c r="F42" s="388"/>
      <c r="G42" s="387"/>
      <c r="H42" s="387"/>
      <c r="I42" s="387"/>
      <c r="J42" s="388"/>
      <c r="K42" s="388"/>
      <c r="L42" s="388"/>
      <c r="M42" s="388"/>
      <c r="N42" s="388"/>
      <c r="O42" s="388"/>
      <c r="P42" s="389"/>
      <c r="Q42" s="390"/>
      <c r="R42" s="388"/>
      <c r="S42" s="391"/>
      <c r="T42" s="392">
        <f t="shared" si="17"/>
        <v>0</v>
      </c>
      <c r="U42" s="393">
        <f>IF(C42="None",0,VLOOKUP(C42,InfoTable,2,FALSE)*IF(N42="",1,VLOOKUP(VLOOKUP(N42,OwnerData,2,FALSE),EfficiencyIVData,2,FALSE)))*24*(1+(O42/100))</f>
        <v>0</v>
      </c>
      <c r="V42" s="393">
        <f t="shared" si="19"/>
        <v>0</v>
      </c>
      <c r="W42" s="394"/>
      <c r="X42" s="393">
        <f t="shared" si="31"/>
        <v>0</v>
      </c>
      <c r="Y42" s="393">
        <f t="shared" si="32"/>
        <v>0</v>
      </c>
      <c r="Z42" s="393">
        <f t="shared" si="33"/>
        <v>0</v>
      </c>
      <c r="AA42" s="393">
        <f t="shared" si="20"/>
        <v>0</v>
      </c>
      <c r="AB42" s="395">
        <f t="shared" si="36"/>
        <v>0</v>
      </c>
      <c r="AC42" s="395">
        <f t="shared" si="34"/>
        <v>0</v>
      </c>
      <c r="AD42" s="393">
        <f t="shared" si="30"/>
        <v>0</v>
      </c>
      <c r="AE42" s="393">
        <f t="shared" si="22"/>
        <v>0</v>
      </c>
      <c r="AF42" s="395">
        <f t="shared" si="23"/>
        <v>0</v>
      </c>
      <c r="AG42" s="396">
        <f t="shared" si="24"/>
      </c>
      <c r="AH42" s="393">
        <f ca="1" t="shared" si="25"/>
        <v>0</v>
      </c>
      <c r="AI42" s="393">
        <f ca="1" t="shared" si="26"/>
        <v>0</v>
      </c>
      <c r="AJ42" s="393">
        <f ca="1" t="shared" si="35"/>
        <v>0</v>
      </c>
      <c r="AK42" s="397">
        <f t="shared" si="27"/>
        <v>0</v>
      </c>
      <c r="AL42" s="398">
        <f>IF(AG42="","",RANK(AG42,$AG$6:$AG$205,1)+COUNTIF($AG$6:AG42,AG42)-1)</f>
      </c>
    </row>
    <row r="43" spans="2:38" s="266" customFormat="1" ht="13.5">
      <c r="B43" s="342"/>
      <c r="C43" s="343" t="s">
        <v>6</v>
      </c>
      <c r="D43" s="344"/>
      <c r="E43" s="343"/>
      <c r="F43" s="344"/>
      <c r="G43" s="343"/>
      <c r="H43" s="343"/>
      <c r="I43" s="343"/>
      <c r="J43" s="344"/>
      <c r="K43" s="344"/>
      <c r="L43" s="344"/>
      <c r="M43" s="344"/>
      <c r="N43" s="344"/>
      <c r="O43" s="344"/>
      <c r="P43" s="345"/>
      <c r="Q43" s="346"/>
      <c r="R43" s="344"/>
      <c r="S43" s="355"/>
      <c r="T43" s="348">
        <f t="shared" si="17"/>
        <v>0</v>
      </c>
      <c r="U43" s="349">
        <f t="shared" si="18"/>
        <v>0</v>
      </c>
      <c r="V43" s="349">
        <f t="shared" si="19"/>
        <v>0</v>
      </c>
      <c r="W43" s="350"/>
      <c r="X43" s="349">
        <f t="shared" si="31"/>
        <v>0</v>
      </c>
      <c r="Y43" s="349">
        <f t="shared" si="32"/>
        <v>0</v>
      </c>
      <c r="Z43" s="349">
        <f t="shared" si="33"/>
        <v>0</v>
      </c>
      <c r="AA43" s="349">
        <f t="shared" si="20"/>
        <v>0</v>
      </c>
      <c r="AB43" s="351">
        <f t="shared" si="36"/>
        <v>0</v>
      </c>
      <c r="AC43" s="351">
        <f t="shared" si="34"/>
        <v>0</v>
      </c>
      <c r="AD43" s="349">
        <f t="shared" si="30"/>
        <v>0</v>
      </c>
      <c r="AE43" s="349">
        <f t="shared" si="22"/>
        <v>0</v>
      </c>
      <c r="AF43" s="351">
        <f t="shared" si="23"/>
        <v>0</v>
      </c>
      <c r="AG43" s="352">
        <f t="shared" si="24"/>
      </c>
      <c r="AH43" s="349">
        <f ca="1" t="shared" si="25"/>
        <v>0</v>
      </c>
      <c r="AI43" s="349">
        <f ca="1" t="shared" si="26"/>
        <v>0</v>
      </c>
      <c r="AJ43" s="349">
        <f ca="1" t="shared" si="35"/>
        <v>0</v>
      </c>
      <c r="AK43" s="353">
        <f t="shared" si="27"/>
        <v>0</v>
      </c>
      <c r="AL43" s="354">
        <f>IF(AG43="","",RANK(AG43,$AG$6:$AG$205,1)+COUNTIF($AG$6:AG43,AG43)-1)</f>
      </c>
    </row>
    <row r="44" spans="2:38" s="266" customFormat="1" ht="13.5">
      <c r="B44" s="329"/>
      <c r="C44" s="330" t="s">
        <v>6</v>
      </c>
      <c r="D44" s="331"/>
      <c r="E44" s="330"/>
      <c r="F44" s="331"/>
      <c r="G44" s="330"/>
      <c r="H44" s="330"/>
      <c r="I44" s="330"/>
      <c r="J44" s="331"/>
      <c r="K44" s="331"/>
      <c r="L44" s="331"/>
      <c r="M44" s="331"/>
      <c r="N44" s="331"/>
      <c r="O44" s="331"/>
      <c r="P44" s="332"/>
      <c r="Q44" s="333"/>
      <c r="R44" s="331"/>
      <c r="S44" s="334"/>
      <c r="T44" s="335">
        <f t="shared" si="17"/>
        <v>0</v>
      </c>
      <c r="U44" s="336">
        <f t="shared" si="18"/>
        <v>0</v>
      </c>
      <c r="V44" s="336">
        <f t="shared" si="19"/>
        <v>0</v>
      </c>
      <c r="W44" s="337"/>
      <c r="X44" s="336">
        <f t="shared" si="31"/>
        <v>0</v>
      </c>
      <c r="Y44" s="336">
        <f t="shared" si="32"/>
        <v>0</v>
      </c>
      <c r="Z44" s="336">
        <f t="shared" si="33"/>
        <v>0</v>
      </c>
      <c r="AA44" s="336">
        <f t="shared" si="20"/>
        <v>0</v>
      </c>
      <c r="AB44" s="338">
        <f t="shared" si="36"/>
        <v>0</v>
      </c>
      <c r="AC44" s="338">
        <f t="shared" si="34"/>
        <v>0</v>
      </c>
      <c r="AD44" s="336">
        <f t="shared" si="30"/>
        <v>0</v>
      </c>
      <c r="AE44" s="336">
        <f t="shared" si="22"/>
        <v>0</v>
      </c>
      <c r="AF44" s="338">
        <f t="shared" si="23"/>
        <v>0</v>
      </c>
      <c r="AG44" s="339">
        <f t="shared" si="24"/>
      </c>
      <c r="AH44" s="336">
        <f ca="1" t="shared" si="25"/>
        <v>0</v>
      </c>
      <c r="AI44" s="336">
        <f ca="1" t="shared" si="26"/>
        <v>0</v>
      </c>
      <c r="AJ44" s="336">
        <f ca="1" t="shared" si="35"/>
        <v>0</v>
      </c>
      <c r="AK44" s="340">
        <f t="shared" si="27"/>
        <v>0</v>
      </c>
      <c r="AL44" s="341">
        <f>IF(AG44="","",RANK(AG44,$AG$6:$AG$205,1)+COUNTIF($AG$6:AG44,AG44)-1)</f>
      </c>
    </row>
    <row r="45" spans="2:38" s="266" customFormat="1" ht="13.5">
      <c r="B45" s="342"/>
      <c r="C45" s="343" t="s">
        <v>6</v>
      </c>
      <c r="D45" s="344"/>
      <c r="E45" s="343"/>
      <c r="F45" s="344"/>
      <c r="G45" s="343"/>
      <c r="H45" s="343"/>
      <c r="I45" s="343"/>
      <c r="J45" s="344"/>
      <c r="K45" s="344"/>
      <c r="L45" s="344"/>
      <c r="M45" s="344"/>
      <c r="N45" s="344"/>
      <c r="O45" s="344"/>
      <c r="P45" s="345"/>
      <c r="Q45" s="346"/>
      <c r="R45" s="344"/>
      <c r="S45" s="347"/>
      <c r="T45" s="348">
        <f t="shared" si="17"/>
        <v>0</v>
      </c>
      <c r="U45" s="349">
        <f t="shared" si="18"/>
        <v>0</v>
      </c>
      <c r="V45" s="349">
        <f t="shared" si="19"/>
        <v>0</v>
      </c>
      <c r="W45" s="350"/>
      <c r="X45" s="349">
        <f t="shared" si="31"/>
        <v>0</v>
      </c>
      <c r="Y45" s="349">
        <f t="shared" si="32"/>
        <v>0</v>
      </c>
      <c r="Z45" s="349">
        <f t="shared" si="33"/>
        <v>0</v>
      </c>
      <c r="AA45" s="349">
        <f t="shared" si="20"/>
        <v>0</v>
      </c>
      <c r="AB45" s="351">
        <f t="shared" si="36"/>
        <v>0</v>
      </c>
      <c r="AC45" s="351">
        <f t="shared" si="34"/>
        <v>0</v>
      </c>
      <c r="AD45" s="349">
        <f t="shared" si="30"/>
        <v>0</v>
      </c>
      <c r="AE45" s="349">
        <f t="shared" si="22"/>
        <v>0</v>
      </c>
      <c r="AF45" s="351">
        <f t="shared" si="23"/>
        <v>0</v>
      </c>
      <c r="AG45" s="352">
        <f t="shared" si="24"/>
      </c>
      <c r="AH45" s="349">
        <f ca="1" t="shared" si="25"/>
        <v>0</v>
      </c>
      <c r="AI45" s="349">
        <f ca="1" t="shared" si="26"/>
        <v>0</v>
      </c>
      <c r="AJ45" s="349">
        <f ca="1" t="shared" si="35"/>
        <v>0</v>
      </c>
      <c r="AK45" s="353">
        <f t="shared" si="27"/>
        <v>0</v>
      </c>
      <c r="AL45" s="354">
        <f>IF(AG45="","",RANK(AG45,$AG$6:$AG$205,1)+COUNTIF($AG$6:AG45,AG45)-1)</f>
      </c>
    </row>
    <row r="46" spans="2:38" s="266" customFormat="1" ht="13.5">
      <c r="B46" s="329"/>
      <c r="C46" s="330" t="s">
        <v>6</v>
      </c>
      <c r="D46" s="331"/>
      <c r="E46" s="330"/>
      <c r="F46" s="331"/>
      <c r="G46" s="330"/>
      <c r="H46" s="330"/>
      <c r="I46" s="330"/>
      <c r="J46" s="331"/>
      <c r="K46" s="331"/>
      <c r="L46" s="331"/>
      <c r="M46" s="331"/>
      <c r="N46" s="331"/>
      <c r="O46" s="331"/>
      <c r="P46" s="332"/>
      <c r="Q46" s="333"/>
      <c r="R46" s="331"/>
      <c r="S46" s="334"/>
      <c r="T46" s="335">
        <f t="shared" si="17"/>
        <v>0</v>
      </c>
      <c r="U46" s="336">
        <f t="shared" si="18"/>
        <v>0</v>
      </c>
      <c r="V46" s="336">
        <f t="shared" si="19"/>
        <v>0</v>
      </c>
      <c r="W46" s="337"/>
      <c r="X46" s="336">
        <f t="shared" si="31"/>
        <v>0</v>
      </c>
      <c r="Y46" s="336">
        <f t="shared" si="32"/>
        <v>0</v>
      </c>
      <c r="Z46" s="336">
        <f t="shared" si="33"/>
        <v>0</v>
      </c>
      <c r="AA46" s="336">
        <f t="shared" si="20"/>
        <v>0</v>
      </c>
      <c r="AB46" s="338">
        <f t="shared" si="36"/>
        <v>0</v>
      </c>
      <c r="AC46" s="338">
        <f t="shared" si="34"/>
        <v>0</v>
      </c>
      <c r="AD46" s="336">
        <f t="shared" si="30"/>
        <v>0</v>
      </c>
      <c r="AE46" s="336">
        <f t="shared" si="22"/>
        <v>0</v>
      </c>
      <c r="AF46" s="338">
        <f t="shared" si="23"/>
        <v>0</v>
      </c>
      <c r="AG46" s="339">
        <f t="shared" si="24"/>
      </c>
      <c r="AH46" s="336">
        <f ca="1" t="shared" si="25"/>
        <v>0</v>
      </c>
      <c r="AI46" s="336">
        <f ca="1" t="shared" si="26"/>
        <v>0</v>
      </c>
      <c r="AJ46" s="336">
        <f ca="1" t="shared" si="35"/>
        <v>0</v>
      </c>
      <c r="AK46" s="340">
        <f t="shared" si="27"/>
        <v>0</v>
      </c>
      <c r="AL46" s="341">
        <f>IF(AG46="","",RANK(AG46,$AG$6:$AG$205,1)+COUNTIF($AG$6:AG46,AG46)-1)</f>
      </c>
    </row>
    <row r="47" spans="2:38" s="266" customFormat="1" ht="13.5">
      <c r="B47" s="342"/>
      <c r="C47" s="343" t="s">
        <v>6</v>
      </c>
      <c r="D47" s="344"/>
      <c r="E47" s="343"/>
      <c r="F47" s="344"/>
      <c r="G47" s="343"/>
      <c r="H47" s="343"/>
      <c r="I47" s="343"/>
      <c r="J47" s="344"/>
      <c r="K47" s="344"/>
      <c r="L47" s="344"/>
      <c r="M47" s="344"/>
      <c r="N47" s="344"/>
      <c r="O47" s="344"/>
      <c r="P47" s="345"/>
      <c r="Q47" s="346"/>
      <c r="R47" s="344"/>
      <c r="S47" s="347"/>
      <c r="T47" s="348">
        <f t="shared" si="17"/>
        <v>0</v>
      </c>
      <c r="U47" s="349">
        <f t="shared" si="18"/>
        <v>0</v>
      </c>
      <c r="V47" s="349">
        <f t="shared" si="19"/>
        <v>0</v>
      </c>
      <c r="W47" s="350"/>
      <c r="X47" s="349">
        <f t="shared" si="31"/>
        <v>0</v>
      </c>
      <c r="Y47" s="349">
        <f t="shared" si="32"/>
        <v>0</v>
      </c>
      <c r="Z47" s="349">
        <f t="shared" si="33"/>
        <v>0</v>
      </c>
      <c r="AA47" s="349">
        <f t="shared" si="20"/>
        <v>0</v>
      </c>
      <c r="AB47" s="351">
        <f t="shared" si="36"/>
        <v>0</v>
      </c>
      <c r="AC47" s="351">
        <f t="shared" si="34"/>
        <v>0</v>
      </c>
      <c r="AD47" s="349">
        <f t="shared" si="30"/>
        <v>0</v>
      </c>
      <c r="AE47" s="349">
        <f t="shared" si="22"/>
        <v>0</v>
      </c>
      <c r="AF47" s="351">
        <f t="shared" si="23"/>
        <v>0</v>
      </c>
      <c r="AG47" s="352">
        <f t="shared" si="24"/>
      </c>
      <c r="AH47" s="349">
        <f ca="1" t="shared" si="25"/>
        <v>0</v>
      </c>
      <c r="AI47" s="349">
        <f ca="1" t="shared" si="26"/>
        <v>0</v>
      </c>
      <c r="AJ47" s="349">
        <f ca="1" t="shared" si="35"/>
        <v>0</v>
      </c>
      <c r="AK47" s="353">
        <f t="shared" si="27"/>
        <v>0</v>
      </c>
      <c r="AL47" s="354">
        <f>IF(AG47="","",RANK(AG47,$AG$6:$AG$205,1)+COUNTIF($AG$6:AG47,AG47)-1)</f>
      </c>
    </row>
    <row r="48" spans="2:38" s="266" customFormat="1" ht="13.5">
      <c r="B48" s="329"/>
      <c r="C48" s="330" t="s">
        <v>6</v>
      </c>
      <c r="D48" s="331"/>
      <c r="E48" s="330"/>
      <c r="F48" s="331"/>
      <c r="G48" s="330"/>
      <c r="H48" s="330"/>
      <c r="I48" s="330"/>
      <c r="J48" s="331"/>
      <c r="K48" s="331"/>
      <c r="L48" s="331"/>
      <c r="M48" s="331"/>
      <c r="N48" s="331"/>
      <c r="O48" s="331"/>
      <c r="P48" s="332"/>
      <c r="Q48" s="333"/>
      <c r="R48" s="331"/>
      <c r="S48" s="334"/>
      <c r="T48" s="335">
        <f aca="true" t="shared" si="37" ref="T48:T64">VLOOKUP(C48,InfoTable,6,FALSE)</f>
        <v>0</v>
      </c>
      <c r="U48" s="336">
        <f aca="true" t="shared" si="38" ref="U48:U64">IF(C48="None",0,ROUNDUP(VLOOKUP(C48,InfoTable,2,FALSE)*IF(N48="",1,VLOOKUP(VLOOKUP(N48,OwnerData,2,FALSE),EfficiencyIVData,2,FALSE)),0))*24*(1+(O48/100))</f>
        <v>0</v>
      </c>
      <c r="V48" s="336">
        <f aca="true" t="shared" si="39" ref="V48:V64">IF($U$3="Yes",VLOOKUP(C48,InfoTable,7,FALSE)/7,0)</f>
        <v>0</v>
      </c>
      <c r="W48" s="337"/>
      <c r="X48" s="336">
        <f t="shared" si="31"/>
        <v>0</v>
      </c>
      <c r="Y48" s="336">
        <f t="shared" si="32"/>
        <v>0</v>
      </c>
      <c r="Z48" s="336">
        <f t="shared" si="33"/>
        <v>0</v>
      </c>
      <c r="AA48" s="336">
        <f aca="true" t="shared" si="40" ref="AA48:AA64">Z48*MAX(F48/500,1)</f>
        <v>0</v>
      </c>
      <c r="AB48" s="338">
        <f t="shared" si="36"/>
        <v>0</v>
      </c>
      <c r="AC48" s="338">
        <f t="shared" si="34"/>
        <v>0</v>
      </c>
      <c r="AD48" s="336">
        <f t="shared" si="30"/>
        <v>0</v>
      </c>
      <c r="AE48" s="336">
        <f aca="true" t="shared" si="41" ref="AE48:AE64">(U48+V48+W48)*VLOOKUP(C48,InfoTable,5,FALSE)</f>
        <v>0</v>
      </c>
      <c r="AF48" s="338">
        <f aca="true" t="shared" si="42" ref="AF48:AF64">IF(MIN(IF(U48,R48/U48,9999999999),IF(X48,S48/X48,9999999999),IF(Y48+Z48,IF(M48,M48,VLOOKUP(C48,InfoTable,9,FALSE))/(Y48+Z48),9999999999))=9999999999,0,MIN(IF(U48,R48/U48,9999999999),IF(X48,S48/X48,9999999999),IF(Y48+Z48,IF(M48,M48,VLOOKUP(C48,InfoTable,9,FALSE))/(Y48+Z48),9999999999)))</f>
        <v>0</v>
      </c>
      <c r="AG48" s="339">
        <f aca="true" t="shared" si="43" ref="AG48:AG66">IF(AND(NOT(ISBLANK(Q48)),C48&lt;&gt;"None"),Q48+AF48,"")</f>
      </c>
      <c r="AH48" s="336">
        <f aca="true" ca="1" t="shared" si="44" ref="AH48:AH66">MAX(IF(AND(Q48,C48&lt;&gt;"None"),R48-(U48/24)*(NOW()-Q48)*24,0),0)</f>
        <v>0</v>
      </c>
      <c r="AI48" s="336">
        <f aca="true" ca="1" t="shared" si="45" ref="AI48:AI64">MAX(IF(AND(Q48,C48&lt;&gt;"None"),S48-VLOOKUP(C48,InfoTable,3,FALSE)*((NOW()-Q48)*24),0),0)</f>
        <v>0</v>
      </c>
      <c r="AJ48" s="336">
        <f ca="1" t="shared" si="35"/>
        <v>0</v>
      </c>
      <c r="AK48" s="340">
        <f aca="true" t="shared" si="46" ref="AK48:AK64">IF(AJ48,AJ48/IF(M48,M48,VLOOKUP(C48,InfoTable,9,FALSE)),0)</f>
        <v>0</v>
      </c>
      <c r="AL48" s="341">
        <f>IF(AG48="","",RANK(AG48,$AG$6:$AG$205,1)+COUNTIF($AG$6:AG48,AG48)-1)</f>
      </c>
    </row>
    <row r="49" spans="2:38" s="266" customFormat="1" ht="13.5">
      <c r="B49" s="342"/>
      <c r="C49" s="343" t="s">
        <v>6</v>
      </c>
      <c r="D49" s="344"/>
      <c r="E49" s="343"/>
      <c r="F49" s="344"/>
      <c r="G49" s="343"/>
      <c r="H49" s="343"/>
      <c r="I49" s="343"/>
      <c r="J49" s="344"/>
      <c r="K49" s="344"/>
      <c r="L49" s="344"/>
      <c r="M49" s="344"/>
      <c r="N49" s="344"/>
      <c r="O49" s="344"/>
      <c r="P49" s="345"/>
      <c r="Q49" s="346"/>
      <c r="R49" s="344"/>
      <c r="S49" s="347"/>
      <c r="T49" s="348">
        <f t="shared" si="37"/>
        <v>0</v>
      </c>
      <c r="U49" s="349">
        <f t="shared" si="38"/>
        <v>0</v>
      </c>
      <c r="V49" s="349">
        <f t="shared" si="39"/>
        <v>0</v>
      </c>
      <c r="W49" s="350"/>
      <c r="X49" s="349">
        <f t="shared" si="31"/>
        <v>0</v>
      </c>
      <c r="Y49" s="349">
        <f t="shared" si="32"/>
        <v>0</v>
      </c>
      <c r="Z49" s="349">
        <f t="shared" si="33"/>
        <v>0</v>
      </c>
      <c r="AA49" s="349">
        <f t="shared" si="40"/>
        <v>0</v>
      </c>
      <c r="AB49" s="351">
        <f t="shared" si="36"/>
        <v>0</v>
      </c>
      <c r="AC49" s="351">
        <f t="shared" si="34"/>
        <v>0</v>
      </c>
      <c r="AD49" s="349">
        <f t="shared" si="30"/>
        <v>0</v>
      </c>
      <c r="AE49" s="349">
        <f t="shared" si="41"/>
        <v>0</v>
      </c>
      <c r="AF49" s="351">
        <f t="shared" si="42"/>
        <v>0</v>
      </c>
      <c r="AG49" s="352">
        <f t="shared" si="43"/>
      </c>
      <c r="AH49" s="349">
        <f ca="1" t="shared" si="44"/>
        <v>0</v>
      </c>
      <c r="AI49" s="349">
        <f ca="1" t="shared" si="45"/>
        <v>0</v>
      </c>
      <c r="AJ49" s="349">
        <f ca="1" t="shared" si="35"/>
        <v>0</v>
      </c>
      <c r="AK49" s="353">
        <f t="shared" si="46"/>
        <v>0</v>
      </c>
      <c r="AL49" s="354">
        <f>IF(AG49="","",RANK(AG49,$AG$6:$AG$205,1)+COUNTIF($AG$6:AG49,AG49)-1)</f>
      </c>
    </row>
    <row r="50" spans="2:38" s="266" customFormat="1" ht="13.5">
      <c r="B50" s="329"/>
      <c r="C50" s="330" t="s">
        <v>6</v>
      </c>
      <c r="D50" s="331"/>
      <c r="E50" s="330"/>
      <c r="F50" s="331"/>
      <c r="G50" s="330"/>
      <c r="H50" s="330"/>
      <c r="I50" s="330"/>
      <c r="J50" s="331"/>
      <c r="K50" s="331"/>
      <c r="L50" s="331"/>
      <c r="M50" s="331"/>
      <c r="N50" s="331"/>
      <c r="O50" s="331"/>
      <c r="P50" s="332"/>
      <c r="Q50" s="333"/>
      <c r="R50" s="331"/>
      <c r="S50" s="334"/>
      <c r="T50" s="335">
        <f t="shared" si="37"/>
        <v>0</v>
      </c>
      <c r="U50" s="336">
        <f t="shared" si="38"/>
        <v>0</v>
      </c>
      <c r="V50" s="336">
        <f t="shared" si="39"/>
        <v>0</v>
      </c>
      <c r="W50" s="337"/>
      <c r="X50" s="336">
        <f t="shared" si="31"/>
        <v>0</v>
      </c>
      <c r="Y50" s="336">
        <f t="shared" si="32"/>
        <v>0</v>
      </c>
      <c r="Z50" s="336">
        <f t="shared" si="33"/>
        <v>0</v>
      </c>
      <c r="AA50" s="336">
        <f t="shared" si="40"/>
        <v>0</v>
      </c>
      <c r="AB50" s="338">
        <f aca="true" t="shared" si="47" ref="AB50:AB55">IF(Y50+AA50,(U50+V50+W50)/(Y50+AA50),0)</f>
        <v>0</v>
      </c>
      <c r="AC50" s="338">
        <f t="shared" si="34"/>
        <v>0</v>
      </c>
      <c r="AD50" s="336">
        <f t="shared" si="30"/>
        <v>0</v>
      </c>
      <c r="AE50" s="336">
        <f t="shared" si="41"/>
        <v>0</v>
      </c>
      <c r="AF50" s="338">
        <f t="shared" si="42"/>
        <v>0</v>
      </c>
      <c r="AG50" s="339">
        <f t="shared" si="43"/>
      </c>
      <c r="AH50" s="336">
        <f ca="1" t="shared" si="44"/>
        <v>0</v>
      </c>
      <c r="AI50" s="336">
        <f ca="1" t="shared" si="45"/>
        <v>0</v>
      </c>
      <c r="AJ50" s="336">
        <f ca="1" t="shared" si="35"/>
        <v>0</v>
      </c>
      <c r="AK50" s="340">
        <f t="shared" si="46"/>
        <v>0</v>
      </c>
      <c r="AL50" s="341">
        <f>IF(AG50="","",RANK(AG50,$AG$6:$AG$205,1)+COUNTIF($AG$6:AG50,AG50)-1)</f>
      </c>
    </row>
    <row r="51" spans="2:38" s="266" customFormat="1" ht="13.5">
      <c r="B51" s="342"/>
      <c r="C51" s="343" t="s">
        <v>6</v>
      </c>
      <c r="D51" s="344"/>
      <c r="E51" s="343"/>
      <c r="F51" s="344"/>
      <c r="G51" s="343"/>
      <c r="H51" s="343"/>
      <c r="I51" s="343"/>
      <c r="J51" s="344"/>
      <c r="K51" s="344"/>
      <c r="L51" s="344"/>
      <c r="M51" s="344"/>
      <c r="N51" s="344"/>
      <c r="O51" s="344"/>
      <c r="P51" s="345"/>
      <c r="Q51" s="346"/>
      <c r="R51" s="344"/>
      <c r="S51" s="347"/>
      <c r="T51" s="348">
        <f t="shared" si="37"/>
        <v>0</v>
      </c>
      <c r="U51" s="349">
        <f t="shared" si="38"/>
        <v>0</v>
      </c>
      <c r="V51" s="349">
        <f t="shared" si="39"/>
        <v>0</v>
      </c>
      <c r="W51" s="350"/>
      <c r="X51" s="349">
        <f t="shared" si="31"/>
        <v>0</v>
      </c>
      <c r="Y51" s="349">
        <f t="shared" si="32"/>
        <v>0</v>
      </c>
      <c r="Z51" s="349">
        <f t="shared" si="33"/>
        <v>0</v>
      </c>
      <c r="AA51" s="349">
        <f t="shared" si="40"/>
        <v>0</v>
      </c>
      <c r="AB51" s="351">
        <f t="shared" si="47"/>
        <v>0</v>
      </c>
      <c r="AC51" s="351">
        <f t="shared" si="34"/>
        <v>0</v>
      </c>
      <c r="AD51" s="349">
        <f t="shared" si="30"/>
        <v>0</v>
      </c>
      <c r="AE51" s="349">
        <f t="shared" si="41"/>
        <v>0</v>
      </c>
      <c r="AF51" s="351">
        <f t="shared" si="42"/>
        <v>0</v>
      </c>
      <c r="AG51" s="352">
        <f t="shared" si="43"/>
      </c>
      <c r="AH51" s="349">
        <f ca="1" t="shared" si="44"/>
        <v>0</v>
      </c>
      <c r="AI51" s="349">
        <f ca="1" t="shared" si="45"/>
        <v>0</v>
      </c>
      <c r="AJ51" s="349">
        <f ca="1" t="shared" si="35"/>
        <v>0</v>
      </c>
      <c r="AK51" s="353">
        <f t="shared" si="46"/>
        <v>0</v>
      </c>
      <c r="AL51" s="354">
        <f>IF(AG51="","",RANK(AG51,$AG$6:$AG$205,1)+COUNTIF($AG$6:AG51,AG51)-1)</f>
      </c>
    </row>
    <row r="52" spans="2:38" s="266" customFormat="1" ht="13.5">
      <c r="B52" s="399"/>
      <c r="C52" s="400" t="s">
        <v>6</v>
      </c>
      <c r="D52" s="401"/>
      <c r="E52" s="400"/>
      <c r="F52" s="401"/>
      <c r="G52" s="400"/>
      <c r="H52" s="400"/>
      <c r="I52" s="400"/>
      <c r="J52" s="401"/>
      <c r="K52" s="401"/>
      <c r="L52" s="401"/>
      <c r="M52" s="401"/>
      <c r="N52" s="401"/>
      <c r="O52" s="401"/>
      <c r="P52" s="402"/>
      <c r="Q52" s="403"/>
      <c r="R52" s="401"/>
      <c r="S52" s="404"/>
      <c r="T52" s="405">
        <f t="shared" si="37"/>
        <v>0</v>
      </c>
      <c r="U52" s="406">
        <f t="shared" si="38"/>
        <v>0</v>
      </c>
      <c r="V52" s="406">
        <f t="shared" si="39"/>
        <v>0</v>
      </c>
      <c r="W52" s="407"/>
      <c r="X52" s="406">
        <f t="shared" si="31"/>
        <v>0</v>
      </c>
      <c r="Y52" s="406">
        <f t="shared" si="32"/>
        <v>0</v>
      </c>
      <c r="Z52" s="406">
        <f t="shared" si="33"/>
        <v>0</v>
      </c>
      <c r="AA52" s="406">
        <f t="shared" si="40"/>
        <v>0</v>
      </c>
      <c r="AB52" s="408">
        <f t="shared" si="47"/>
        <v>0</v>
      </c>
      <c r="AC52" s="408">
        <f t="shared" si="34"/>
        <v>0</v>
      </c>
      <c r="AD52" s="406">
        <f t="shared" si="30"/>
        <v>0</v>
      </c>
      <c r="AE52" s="406">
        <f t="shared" si="41"/>
        <v>0</v>
      </c>
      <c r="AF52" s="408">
        <f t="shared" si="42"/>
        <v>0</v>
      </c>
      <c r="AG52" s="409">
        <f t="shared" si="43"/>
      </c>
      <c r="AH52" s="406">
        <f ca="1" t="shared" si="44"/>
        <v>0</v>
      </c>
      <c r="AI52" s="406">
        <f ca="1" t="shared" si="45"/>
        <v>0</v>
      </c>
      <c r="AJ52" s="406">
        <f ca="1" t="shared" si="35"/>
        <v>0</v>
      </c>
      <c r="AK52" s="410">
        <f t="shared" si="46"/>
        <v>0</v>
      </c>
      <c r="AL52" s="411">
        <f>IF(AG52="","",RANK(AG52,$AG$6:$AG$205,1)+COUNTIF($AG$6:AG52,AG52)-1)</f>
      </c>
    </row>
    <row r="53" spans="2:38" s="266" customFormat="1" ht="13.5">
      <c r="B53" s="342"/>
      <c r="C53" s="343" t="s">
        <v>6</v>
      </c>
      <c r="D53" s="344"/>
      <c r="E53" s="343"/>
      <c r="F53" s="344"/>
      <c r="G53" s="343"/>
      <c r="H53" s="343"/>
      <c r="I53" s="343"/>
      <c r="J53" s="344"/>
      <c r="K53" s="344"/>
      <c r="L53" s="344"/>
      <c r="M53" s="344"/>
      <c r="N53" s="344"/>
      <c r="O53" s="344"/>
      <c r="P53" s="345"/>
      <c r="Q53" s="346"/>
      <c r="R53" s="344"/>
      <c r="S53" s="355"/>
      <c r="T53" s="348">
        <f t="shared" si="37"/>
        <v>0</v>
      </c>
      <c r="U53" s="349">
        <f t="shared" si="38"/>
        <v>0</v>
      </c>
      <c r="V53" s="349">
        <f t="shared" si="39"/>
        <v>0</v>
      </c>
      <c r="W53" s="350"/>
      <c r="X53" s="349">
        <f t="shared" si="31"/>
        <v>0</v>
      </c>
      <c r="Y53" s="349">
        <f t="shared" si="32"/>
        <v>0</v>
      </c>
      <c r="Z53" s="349">
        <f t="shared" si="33"/>
        <v>0</v>
      </c>
      <c r="AA53" s="349">
        <f t="shared" si="40"/>
        <v>0</v>
      </c>
      <c r="AB53" s="351">
        <f t="shared" si="47"/>
        <v>0</v>
      </c>
      <c r="AC53" s="351">
        <f t="shared" si="34"/>
        <v>0</v>
      </c>
      <c r="AD53" s="349">
        <f t="shared" si="30"/>
        <v>0</v>
      </c>
      <c r="AE53" s="349">
        <f t="shared" si="41"/>
        <v>0</v>
      </c>
      <c r="AF53" s="351">
        <f t="shared" si="42"/>
        <v>0</v>
      </c>
      <c r="AG53" s="352">
        <f t="shared" si="43"/>
      </c>
      <c r="AH53" s="349">
        <f ca="1" t="shared" si="44"/>
        <v>0</v>
      </c>
      <c r="AI53" s="349">
        <f ca="1" t="shared" si="45"/>
        <v>0</v>
      </c>
      <c r="AJ53" s="349">
        <f ca="1" t="shared" si="35"/>
        <v>0</v>
      </c>
      <c r="AK53" s="353">
        <f t="shared" si="46"/>
        <v>0</v>
      </c>
      <c r="AL53" s="354">
        <f>IF(AG53="","",RANK(AG53,$AG$6:$AG$205,1)+COUNTIF($AG$6:AG53,AG53)-1)</f>
      </c>
    </row>
    <row r="54" spans="2:38" s="266" customFormat="1" ht="13.5">
      <c r="B54" s="329"/>
      <c r="C54" s="330" t="s">
        <v>6</v>
      </c>
      <c r="D54" s="331"/>
      <c r="E54" s="330"/>
      <c r="F54" s="331"/>
      <c r="G54" s="330"/>
      <c r="H54" s="330"/>
      <c r="I54" s="330"/>
      <c r="J54" s="331"/>
      <c r="K54" s="331"/>
      <c r="L54" s="331"/>
      <c r="M54" s="331"/>
      <c r="N54" s="331"/>
      <c r="O54" s="331"/>
      <c r="P54" s="332"/>
      <c r="Q54" s="333"/>
      <c r="R54" s="331"/>
      <c r="S54" s="334"/>
      <c r="T54" s="335">
        <f t="shared" si="37"/>
        <v>0</v>
      </c>
      <c r="U54" s="336">
        <f t="shared" si="38"/>
        <v>0</v>
      </c>
      <c r="V54" s="336">
        <f t="shared" si="39"/>
        <v>0</v>
      </c>
      <c r="W54" s="337"/>
      <c r="X54" s="336">
        <f t="shared" si="31"/>
        <v>0</v>
      </c>
      <c r="Y54" s="336">
        <f t="shared" si="32"/>
        <v>0</v>
      </c>
      <c r="Z54" s="336">
        <f t="shared" si="33"/>
        <v>0</v>
      </c>
      <c r="AA54" s="336">
        <f t="shared" si="40"/>
        <v>0</v>
      </c>
      <c r="AB54" s="338">
        <f t="shared" si="47"/>
        <v>0</v>
      </c>
      <c r="AC54" s="338">
        <f t="shared" si="34"/>
        <v>0</v>
      </c>
      <c r="AD54" s="336">
        <f t="shared" si="30"/>
        <v>0</v>
      </c>
      <c r="AE54" s="336">
        <f t="shared" si="41"/>
        <v>0</v>
      </c>
      <c r="AF54" s="338">
        <f t="shared" si="42"/>
        <v>0</v>
      </c>
      <c r="AG54" s="339">
        <f t="shared" si="43"/>
      </c>
      <c r="AH54" s="336">
        <f ca="1" t="shared" si="44"/>
        <v>0</v>
      </c>
      <c r="AI54" s="336">
        <f ca="1" t="shared" si="45"/>
        <v>0</v>
      </c>
      <c r="AJ54" s="336">
        <f ca="1" t="shared" si="35"/>
        <v>0</v>
      </c>
      <c r="AK54" s="340">
        <f t="shared" si="46"/>
        <v>0</v>
      </c>
      <c r="AL54" s="341">
        <f>IF(AG54="","",RANK(AG54,$AG$6:$AG$205,1)+COUNTIF($AG$6:AG54,AG54)-1)</f>
      </c>
    </row>
    <row r="55" spans="2:38" s="266" customFormat="1" ht="13.5">
      <c r="B55" s="342"/>
      <c r="C55" s="343" t="s">
        <v>6</v>
      </c>
      <c r="D55" s="344"/>
      <c r="E55" s="343"/>
      <c r="F55" s="344"/>
      <c r="G55" s="343"/>
      <c r="H55" s="343"/>
      <c r="I55" s="343"/>
      <c r="J55" s="344"/>
      <c r="K55" s="344"/>
      <c r="L55" s="344"/>
      <c r="M55" s="344"/>
      <c r="N55" s="344"/>
      <c r="O55" s="344"/>
      <c r="P55" s="345"/>
      <c r="Q55" s="346"/>
      <c r="R55" s="344"/>
      <c r="S55" s="347"/>
      <c r="T55" s="348">
        <f t="shared" si="37"/>
        <v>0</v>
      </c>
      <c r="U55" s="349">
        <f t="shared" si="38"/>
        <v>0</v>
      </c>
      <c r="V55" s="349">
        <f t="shared" si="39"/>
        <v>0</v>
      </c>
      <c r="W55" s="350"/>
      <c r="X55" s="349">
        <f t="shared" si="31"/>
        <v>0</v>
      </c>
      <c r="Y55" s="349">
        <f t="shared" si="32"/>
        <v>0</v>
      </c>
      <c r="Z55" s="349">
        <f t="shared" si="33"/>
        <v>0</v>
      </c>
      <c r="AA55" s="349">
        <f t="shared" si="40"/>
        <v>0</v>
      </c>
      <c r="AB55" s="351">
        <f t="shared" si="47"/>
        <v>0</v>
      </c>
      <c r="AC55" s="351">
        <f t="shared" si="34"/>
        <v>0</v>
      </c>
      <c r="AD55" s="349">
        <f t="shared" si="30"/>
        <v>0</v>
      </c>
      <c r="AE55" s="349">
        <f t="shared" si="41"/>
        <v>0</v>
      </c>
      <c r="AF55" s="351">
        <f t="shared" si="42"/>
        <v>0</v>
      </c>
      <c r="AG55" s="352">
        <f t="shared" si="43"/>
      </c>
      <c r="AH55" s="349">
        <f ca="1" t="shared" si="44"/>
        <v>0</v>
      </c>
      <c r="AI55" s="349">
        <f ca="1" t="shared" si="45"/>
        <v>0</v>
      </c>
      <c r="AJ55" s="349">
        <f ca="1" t="shared" si="35"/>
        <v>0</v>
      </c>
      <c r="AK55" s="353">
        <f t="shared" si="46"/>
        <v>0</v>
      </c>
      <c r="AL55" s="354">
        <f>IF(AG55="","",RANK(AG55,$AG$6:$AG$205,1)+COUNTIF($AG$6:AG55,AG55)-1)</f>
      </c>
    </row>
    <row r="56" spans="2:38" s="266" customFormat="1" ht="13.5">
      <c r="B56" s="329"/>
      <c r="C56" s="330" t="s">
        <v>6</v>
      </c>
      <c r="D56" s="331"/>
      <c r="E56" s="330"/>
      <c r="F56" s="331"/>
      <c r="G56" s="330"/>
      <c r="H56" s="330"/>
      <c r="I56" s="330"/>
      <c r="J56" s="331"/>
      <c r="K56" s="331"/>
      <c r="L56" s="331"/>
      <c r="M56" s="331"/>
      <c r="N56" s="331"/>
      <c r="O56" s="331"/>
      <c r="P56" s="332"/>
      <c r="Q56" s="333"/>
      <c r="R56" s="331"/>
      <c r="S56" s="334"/>
      <c r="T56" s="335">
        <f t="shared" si="37"/>
        <v>0</v>
      </c>
      <c r="U56" s="336">
        <f t="shared" si="38"/>
        <v>0</v>
      </c>
      <c r="V56" s="336">
        <f t="shared" si="39"/>
        <v>0</v>
      </c>
      <c r="W56" s="337"/>
      <c r="X56" s="336">
        <f t="shared" si="31"/>
        <v>0</v>
      </c>
      <c r="Y56" s="336">
        <f t="shared" si="32"/>
        <v>0</v>
      </c>
      <c r="Z56" s="336">
        <f t="shared" si="33"/>
        <v>0</v>
      </c>
      <c r="AA56" s="336">
        <f t="shared" si="40"/>
        <v>0</v>
      </c>
      <c r="AB56" s="338">
        <f>IF(Y56+AA56,(U56+V56+W56)/(Y56+AA56),0)</f>
        <v>0</v>
      </c>
      <c r="AC56" s="338">
        <f t="shared" si="34"/>
        <v>0</v>
      </c>
      <c r="AD56" s="336">
        <f t="shared" si="30"/>
        <v>0</v>
      </c>
      <c r="AE56" s="336">
        <f t="shared" si="41"/>
        <v>0</v>
      </c>
      <c r="AF56" s="338">
        <f t="shared" si="42"/>
        <v>0</v>
      </c>
      <c r="AG56" s="339">
        <f t="shared" si="43"/>
      </c>
      <c r="AH56" s="336">
        <f ca="1" t="shared" si="44"/>
        <v>0</v>
      </c>
      <c r="AI56" s="336">
        <f ca="1" t="shared" si="45"/>
        <v>0</v>
      </c>
      <c r="AJ56" s="336">
        <f ca="1" t="shared" si="35"/>
        <v>0</v>
      </c>
      <c r="AK56" s="340">
        <f t="shared" si="46"/>
        <v>0</v>
      </c>
      <c r="AL56" s="341">
        <f>IF(AG56="","",RANK(AG56,$AG$6:$AG$205,1)+COUNTIF($AG$6:AG56,AG56)-1)</f>
      </c>
    </row>
    <row r="57" spans="2:38" s="266" customFormat="1" ht="13.5">
      <c r="B57" s="342"/>
      <c r="C57" s="343" t="s">
        <v>6</v>
      </c>
      <c r="D57" s="344"/>
      <c r="E57" s="343"/>
      <c r="F57" s="344"/>
      <c r="G57" s="343"/>
      <c r="H57" s="343"/>
      <c r="I57" s="343"/>
      <c r="J57" s="344"/>
      <c r="K57" s="344"/>
      <c r="L57" s="344"/>
      <c r="M57" s="344"/>
      <c r="N57" s="344"/>
      <c r="O57" s="344"/>
      <c r="P57" s="345"/>
      <c r="Q57" s="346"/>
      <c r="R57" s="344"/>
      <c r="S57" s="347"/>
      <c r="T57" s="348">
        <f t="shared" si="37"/>
        <v>0</v>
      </c>
      <c r="U57" s="349">
        <f t="shared" si="38"/>
        <v>0</v>
      </c>
      <c r="V57" s="349">
        <f t="shared" si="39"/>
        <v>0</v>
      </c>
      <c r="W57" s="350"/>
      <c r="X57" s="349">
        <f t="shared" si="31"/>
        <v>0</v>
      </c>
      <c r="Y57" s="349">
        <f t="shared" si="32"/>
        <v>0</v>
      </c>
      <c r="Z57" s="349">
        <f t="shared" si="33"/>
        <v>0</v>
      </c>
      <c r="AA57" s="349">
        <f t="shared" si="40"/>
        <v>0</v>
      </c>
      <c r="AB57" s="351">
        <f aca="true" t="shared" si="48" ref="AB57:AB65">IF(Y57+AA57,(U57+V57+W57)/(Y57+AA57),0)</f>
        <v>0</v>
      </c>
      <c r="AC57" s="351">
        <f t="shared" si="34"/>
        <v>0</v>
      </c>
      <c r="AD57" s="349">
        <f t="shared" si="30"/>
        <v>0</v>
      </c>
      <c r="AE57" s="349">
        <f t="shared" si="41"/>
        <v>0</v>
      </c>
      <c r="AF57" s="351">
        <f t="shared" si="42"/>
        <v>0</v>
      </c>
      <c r="AG57" s="352">
        <f t="shared" si="43"/>
      </c>
      <c r="AH57" s="349">
        <f ca="1" t="shared" si="44"/>
        <v>0</v>
      </c>
      <c r="AI57" s="349">
        <f ca="1" t="shared" si="45"/>
        <v>0</v>
      </c>
      <c r="AJ57" s="349">
        <f ca="1" t="shared" si="35"/>
        <v>0</v>
      </c>
      <c r="AK57" s="353">
        <f t="shared" si="46"/>
        <v>0</v>
      </c>
      <c r="AL57" s="354">
        <f>IF(AG57="","",RANK(AG57,$AG$6:$AG$205,1)+COUNTIF($AG$6:AG57,AG57)-1)</f>
      </c>
    </row>
    <row r="58" spans="2:38" s="266" customFormat="1" ht="13.5">
      <c r="B58" s="329"/>
      <c r="C58" s="330" t="s">
        <v>6</v>
      </c>
      <c r="D58" s="331"/>
      <c r="E58" s="330"/>
      <c r="F58" s="331"/>
      <c r="G58" s="330"/>
      <c r="H58" s="330"/>
      <c r="I58" s="330"/>
      <c r="J58" s="331"/>
      <c r="K58" s="331"/>
      <c r="L58" s="331"/>
      <c r="M58" s="331"/>
      <c r="N58" s="331"/>
      <c r="O58" s="331"/>
      <c r="P58" s="332"/>
      <c r="Q58" s="333"/>
      <c r="R58" s="331"/>
      <c r="S58" s="334"/>
      <c r="T58" s="335">
        <f t="shared" si="37"/>
        <v>0</v>
      </c>
      <c r="U58" s="336">
        <f t="shared" si="38"/>
        <v>0</v>
      </c>
      <c r="V58" s="336">
        <f t="shared" si="39"/>
        <v>0</v>
      </c>
      <c r="W58" s="337"/>
      <c r="X58" s="336">
        <f t="shared" si="31"/>
        <v>0</v>
      </c>
      <c r="Y58" s="336">
        <f t="shared" si="32"/>
        <v>0</v>
      </c>
      <c r="Z58" s="336">
        <f t="shared" si="33"/>
        <v>0</v>
      </c>
      <c r="AA58" s="336">
        <f t="shared" si="40"/>
        <v>0</v>
      </c>
      <c r="AB58" s="338">
        <f t="shared" si="48"/>
        <v>0</v>
      </c>
      <c r="AC58" s="338">
        <f t="shared" si="34"/>
        <v>0</v>
      </c>
      <c r="AD58" s="336">
        <f t="shared" si="30"/>
        <v>0</v>
      </c>
      <c r="AE58" s="336">
        <f t="shared" si="41"/>
        <v>0</v>
      </c>
      <c r="AF58" s="338">
        <f t="shared" si="42"/>
        <v>0</v>
      </c>
      <c r="AG58" s="339">
        <f t="shared" si="43"/>
      </c>
      <c r="AH58" s="336">
        <f ca="1" t="shared" si="44"/>
        <v>0</v>
      </c>
      <c r="AI58" s="336">
        <f ca="1" t="shared" si="45"/>
        <v>0</v>
      </c>
      <c r="AJ58" s="336">
        <f ca="1" t="shared" si="35"/>
        <v>0</v>
      </c>
      <c r="AK58" s="340">
        <f t="shared" si="46"/>
        <v>0</v>
      </c>
      <c r="AL58" s="341">
        <f>IF(AG58="","",RANK(AG58,$AG$6:$AG$205,1)+COUNTIF($AG$6:AG58,AG58)-1)</f>
      </c>
    </row>
    <row r="59" spans="2:38" s="266" customFormat="1" ht="13.5">
      <c r="B59" s="342"/>
      <c r="C59" s="343" t="s">
        <v>6</v>
      </c>
      <c r="D59" s="344"/>
      <c r="E59" s="343"/>
      <c r="F59" s="344"/>
      <c r="G59" s="343"/>
      <c r="H59" s="343"/>
      <c r="I59" s="343"/>
      <c r="J59" s="344"/>
      <c r="K59" s="344"/>
      <c r="L59" s="344"/>
      <c r="M59" s="344"/>
      <c r="N59" s="344"/>
      <c r="O59" s="344"/>
      <c r="P59" s="345"/>
      <c r="Q59" s="346"/>
      <c r="R59" s="344"/>
      <c r="S59" s="347"/>
      <c r="T59" s="348">
        <f t="shared" si="37"/>
        <v>0</v>
      </c>
      <c r="U59" s="349">
        <f t="shared" si="38"/>
        <v>0</v>
      </c>
      <c r="V59" s="349">
        <f t="shared" si="39"/>
        <v>0</v>
      </c>
      <c r="W59" s="350"/>
      <c r="X59" s="349">
        <f t="shared" si="31"/>
        <v>0</v>
      </c>
      <c r="Y59" s="349">
        <f t="shared" si="32"/>
        <v>0</v>
      </c>
      <c r="Z59" s="349">
        <f t="shared" si="33"/>
        <v>0</v>
      </c>
      <c r="AA59" s="349">
        <f t="shared" si="40"/>
        <v>0</v>
      </c>
      <c r="AB59" s="351">
        <f t="shared" si="48"/>
        <v>0</v>
      </c>
      <c r="AC59" s="351">
        <f t="shared" si="34"/>
        <v>0</v>
      </c>
      <c r="AD59" s="349">
        <f t="shared" si="30"/>
        <v>0</v>
      </c>
      <c r="AE59" s="349">
        <f t="shared" si="41"/>
        <v>0</v>
      </c>
      <c r="AF59" s="351">
        <f t="shared" si="42"/>
        <v>0</v>
      </c>
      <c r="AG59" s="352">
        <f t="shared" si="43"/>
      </c>
      <c r="AH59" s="349">
        <f ca="1" t="shared" si="44"/>
        <v>0</v>
      </c>
      <c r="AI59" s="349">
        <f ca="1" t="shared" si="45"/>
        <v>0</v>
      </c>
      <c r="AJ59" s="349">
        <f ca="1" t="shared" si="35"/>
        <v>0</v>
      </c>
      <c r="AK59" s="353">
        <f t="shared" si="46"/>
        <v>0</v>
      </c>
      <c r="AL59" s="354">
        <f>IF(AG59="","",RANK(AG59,$AG$6:$AG$205,1)+COUNTIF($AG$6:AG59,AG59)-1)</f>
      </c>
    </row>
    <row r="60" spans="2:38" s="266" customFormat="1" ht="13.5">
      <c r="B60" s="329"/>
      <c r="C60" s="330" t="s">
        <v>6</v>
      </c>
      <c r="D60" s="331"/>
      <c r="E60" s="330"/>
      <c r="F60" s="331"/>
      <c r="G60" s="330"/>
      <c r="H60" s="330"/>
      <c r="I60" s="330"/>
      <c r="J60" s="331"/>
      <c r="K60" s="331"/>
      <c r="L60" s="331"/>
      <c r="M60" s="331"/>
      <c r="N60" s="331"/>
      <c r="O60" s="331"/>
      <c r="P60" s="332"/>
      <c r="Q60" s="333"/>
      <c r="R60" s="331"/>
      <c r="S60" s="334"/>
      <c r="T60" s="335">
        <f t="shared" si="37"/>
        <v>0</v>
      </c>
      <c r="U60" s="336">
        <f t="shared" si="38"/>
        <v>0</v>
      </c>
      <c r="V60" s="336">
        <f t="shared" si="39"/>
        <v>0</v>
      </c>
      <c r="W60" s="337"/>
      <c r="X60" s="336">
        <f t="shared" si="31"/>
        <v>0</v>
      </c>
      <c r="Y60" s="336">
        <f t="shared" si="32"/>
        <v>0</v>
      </c>
      <c r="Z60" s="336">
        <f t="shared" si="33"/>
        <v>0</v>
      </c>
      <c r="AA60" s="336">
        <f t="shared" si="40"/>
        <v>0</v>
      </c>
      <c r="AB60" s="338">
        <f t="shared" si="48"/>
        <v>0</v>
      </c>
      <c r="AC60" s="338">
        <f t="shared" si="34"/>
        <v>0</v>
      </c>
      <c r="AD60" s="336">
        <f t="shared" si="30"/>
        <v>0</v>
      </c>
      <c r="AE60" s="336">
        <f t="shared" si="41"/>
        <v>0</v>
      </c>
      <c r="AF60" s="338">
        <f t="shared" si="42"/>
        <v>0</v>
      </c>
      <c r="AG60" s="339">
        <f t="shared" si="43"/>
      </c>
      <c r="AH60" s="336">
        <f ca="1" t="shared" si="44"/>
        <v>0</v>
      </c>
      <c r="AI60" s="336">
        <f ca="1" t="shared" si="45"/>
        <v>0</v>
      </c>
      <c r="AJ60" s="336">
        <f ca="1" t="shared" si="35"/>
        <v>0</v>
      </c>
      <c r="AK60" s="340">
        <f t="shared" si="46"/>
        <v>0</v>
      </c>
      <c r="AL60" s="341">
        <f>IF(AG60="","",RANK(AG60,$AG$6:$AG$205,1)+COUNTIF($AG$6:AG60,AG60)-1)</f>
      </c>
    </row>
    <row r="61" spans="2:38" s="266" customFormat="1" ht="13.5">
      <c r="B61" s="342"/>
      <c r="C61" s="343" t="s">
        <v>6</v>
      </c>
      <c r="D61" s="344"/>
      <c r="E61" s="343"/>
      <c r="F61" s="344"/>
      <c r="G61" s="343"/>
      <c r="H61" s="343"/>
      <c r="I61" s="343"/>
      <c r="J61" s="344"/>
      <c r="K61" s="344"/>
      <c r="L61" s="344"/>
      <c r="M61" s="344"/>
      <c r="N61" s="344"/>
      <c r="O61" s="344"/>
      <c r="P61" s="345"/>
      <c r="Q61" s="346"/>
      <c r="R61" s="344"/>
      <c r="S61" s="347"/>
      <c r="T61" s="348">
        <f t="shared" si="37"/>
        <v>0</v>
      </c>
      <c r="U61" s="349">
        <f t="shared" si="38"/>
        <v>0</v>
      </c>
      <c r="V61" s="349">
        <f t="shared" si="39"/>
        <v>0</v>
      </c>
      <c r="W61" s="350"/>
      <c r="X61" s="349">
        <f t="shared" si="31"/>
        <v>0</v>
      </c>
      <c r="Y61" s="349">
        <f t="shared" si="32"/>
        <v>0</v>
      </c>
      <c r="Z61" s="349">
        <f t="shared" si="33"/>
        <v>0</v>
      </c>
      <c r="AA61" s="349">
        <f t="shared" si="40"/>
        <v>0</v>
      </c>
      <c r="AB61" s="351">
        <f t="shared" si="48"/>
        <v>0</v>
      </c>
      <c r="AC61" s="351">
        <f t="shared" si="34"/>
        <v>0</v>
      </c>
      <c r="AD61" s="349">
        <f t="shared" si="30"/>
        <v>0</v>
      </c>
      <c r="AE61" s="349">
        <f t="shared" si="41"/>
        <v>0</v>
      </c>
      <c r="AF61" s="351">
        <f t="shared" si="42"/>
        <v>0</v>
      </c>
      <c r="AG61" s="352">
        <f t="shared" si="43"/>
      </c>
      <c r="AH61" s="349">
        <f ca="1" t="shared" si="44"/>
        <v>0</v>
      </c>
      <c r="AI61" s="349">
        <f ca="1" t="shared" si="45"/>
        <v>0</v>
      </c>
      <c r="AJ61" s="349">
        <f ca="1" t="shared" si="35"/>
        <v>0</v>
      </c>
      <c r="AK61" s="353">
        <f t="shared" si="46"/>
        <v>0</v>
      </c>
      <c r="AL61" s="354">
        <f>IF(AG61="","",RANK(AG61,$AG$6:$AG$205,1)+COUNTIF($AG$6:AG61,AG61)-1)</f>
      </c>
    </row>
    <row r="62" spans="2:38" s="266" customFormat="1" ht="13.5">
      <c r="B62" s="329"/>
      <c r="C62" s="330" t="s">
        <v>6</v>
      </c>
      <c r="D62" s="331"/>
      <c r="E62" s="330"/>
      <c r="F62" s="331"/>
      <c r="G62" s="330"/>
      <c r="H62" s="330"/>
      <c r="I62" s="330"/>
      <c r="J62" s="331"/>
      <c r="K62" s="331"/>
      <c r="L62" s="331"/>
      <c r="M62" s="331"/>
      <c r="N62" s="331"/>
      <c r="O62" s="331"/>
      <c r="P62" s="332"/>
      <c r="Q62" s="333"/>
      <c r="R62" s="331"/>
      <c r="S62" s="334"/>
      <c r="T62" s="335">
        <f t="shared" si="37"/>
        <v>0</v>
      </c>
      <c r="U62" s="336">
        <f t="shared" si="38"/>
        <v>0</v>
      </c>
      <c r="V62" s="336">
        <f t="shared" si="39"/>
        <v>0</v>
      </c>
      <c r="W62" s="337"/>
      <c r="X62" s="336">
        <f t="shared" si="31"/>
        <v>0</v>
      </c>
      <c r="Y62" s="336">
        <f t="shared" si="32"/>
        <v>0</v>
      </c>
      <c r="Z62" s="336">
        <f t="shared" si="33"/>
        <v>0</v>
      </c>
      <c r="AA62" s="336">
        <f t="shared" si="40"/>
        <v>0</v>
      </c>
      <c r="AB62" s="338">
        <f t="shared" si="48"/>
        <v>0</v>
      </c>
      <c r="AC62" s="338">
        <f t="shared" si="34"/>
        <v>0</v>
      </c>
      <c r="AD62" s="336">
        <f t="shared" si="30"/>
        <v>0</v>
      </c>
      <c r="AE62" s="336">
        <f t="shared" si="41"/>
        <v>0</v>
      </c>
      <c r="AF62" s="338">
        <f t="shared" si="42"/>
        <v>0</v>
      </c>
      <c r="AG62" s="339">
        <f t="shared" si="43"/>
      </c>
      <c r="AH62" s="336">
        <f ca="1" t="shared" si="44"/>
        <v>0</v>
      </c>
      <c r="AI62" s="336">
        <f ca="1" t="shared" si="45"/>
        <v>0</v>
      </c>
      <c r="AJ62" s="336">
        <f ca="1" t="shared" si="35"/>
        <v>0</v>
      </c>
      <c r="AK62" s="340">
        <f t="shared" si="46"/>
        <v>0</v>
      </c>
      <c r="AL62" s="341">
        <f>IF(AG62="","",RANK(AG62,$AG$6:$AG$205,1)+COUNTIF($AG$6:AG62,AG62)-1)</f>
      </c>
    </row>
    <row r="63" spans="2:38" s="266" customFormat="1" ht="13.5">
      <c r="B63" s="342"/>
      <c r="C63" s="343" t="s">
        <v>6</v>
      </c>
      <c r="D63" s="344"/>
      <c r="E63" s="343"/>
      <c r="F63" s="344"/>
      <c r="G63" s="343"/>
      <c r="H63" s="343"/>
      <c r="I63" s="343"/>
      <c r="J63" s="344"/>
      <c r="K63" s="344"/>
      <c r="L63" s="344"/>
      <c r="M63" s="344"/>
      <c r="N63" s="344"/>
      <c r="O63" s="344"/>
      <c r="P63" s="345"/>
      <c r="Q63" s="346"/>
      <c r="R63" s="344"/>
      <c r="S63" s="347"/>
      <c r="T63" s="348">
        <f t="shared" si="37"/>
        <v>0</v>
      </c>
      <c r="U63" s="349">
        <f t="shared" si="38"/>
        <v>0</v>
      </c>
      <c r="V63" s="349">
        <f t="shared" si="39"/>
        <v>0</v>
      </c>
      <c r="W63" s="350"/>
      <c r="X63" s="349">
        <f t="shared" si="31"/>
        <v>0</v>
      </c>
      <c r="Y63" s="349">
        <f t="shared" si="32"/>
        <v>0</v>
      </c>
      <c r="Z63" s="349">
        <f t="shared" si="33"/>
        <v>0</v>
      </c>
      <c r="AA63" s="349">
        <f t="shared" si="40"/>
        <v>0</v>
      </c>
      <c r="AB63" s="351">
        <f t="shared" si="48"/>
        <v>0</v>
      </c>
      <c r="AC63" s="351">
        <f t="shared" si="34"/>
        <v>0</v>
      </c>
      <c r="AD63" s="349">
        <f t="shared" si="30"/>
        <v>0</v>
      </c>
      <c r="AE63" s="349">
        <f t="shared" si="41"/>
        <v>0</v>
      </c>
      <c r="AF63" s="351">
        <f t="shared" si="42"/>
        <v>0</v>
      </c>
      <c r="AG63" s="352">
        <f t="shared" si="43"/>
      </c>
      <c r="AH63" s="349">
        <f ca="1" t="shared" si="44"/>
        <v>0</v>
      </c>
      <c r="AI63" s="349">
        <f ca="1" t="shared" si="45"/>
        <v>0</v>
      </c>
      <c r="AJ63" s="349">
        <f ca="1" t="shared" si="35"/>
        <v>0</v>
      </c>
      <c r="AK63" s="353">
        <f t="shared" si="46"/>
        <v>0</v>
      </c>
      <c r="AL63" s="354">
        <f>IF(AG63="","",RANK(AG63,$AG$6:$AG$205,1)+COUNTIF($AG$6:AG63,AG63)-1)</f>
      </c>
    </row>
    <row r="64" spans="2:38" s="266" customFormat="1" ht="13.5">
      <c r="B64" s="329"/>
      <c r="C64" s="330" t="s">
        <v>6</v>
      </c>
      <c r="D64" s="331"/>
      <c r="E64" s="330"/>
      <c r="F64" s="331"/>
      <c r="G64" s="330"/>
      <c r="H64" s="330"/>
      <c r="I64" s="330"/>
      <c r="J64" s="331"/>
      <c r="K64" s="331"/>
      <c r="L64" s="331"/>
      <c r="M64" s="331"/>
      <c r="N64" s="331"/>
      <c r="O64" s="331"/>
      <c r="P64" s="332"/>
      <c r="Q64" s="333"/>
      <c r="R64" s="331"/>
      <c r="S64" s="334"/>
      <c r="T64" s="335">
        <f t="shared" si="37"/>
        <v>0</v>
      </c>
      <c r="U64" s="336">
        <f t="shared" si="38"/>
        <v>0</v>
      </c>
      <c r="V64" s="336">
        <f t="shared" si="39"/>
        <v>0</v>
      </c>
      <c r="W64" s="337"/>
      <c r="X64" s="336">
        <f t="shared" si="31"/>
        <v>0</v>
      </c>
      <c r="Y64" s="336">
        <f t="shared" si="32"/>
        <v>0</v>
      </c>
      <c r="Z64" s="336">
        <f t="shared" si="33"/>
        <v>0</v>
      </c>
      <c r="AA64" s="336">
        <f t="shared" si="40"/>
        <v>0</v>
      </c>
      <c r="AB64" s="338">
        <f t="shared" si="48"/>
        <v>0</v>
      </c>
      <c r="AC64" s="338">
        <f t="shared" si="34"/>
        <v>0</v>
      </c>
      <c r="AD64" s="336">
        <f t="shared" si="30"/>
        <v>0</v>
      </c>
      <c r="AE64" s="336">
        <f t="shared" si="41"/>
        <v>0</v>
      </c>
      <c r="AF64" s="338">
        <f t="shared" si="42"/>
        <v>0</v>
      </c>
      <c r="AG64" s="339">
        <f t="shared" si="43"/>
      </c>
      <c r="AH64" s="336">
        <f ca="1" t="shared" si="44"/>
        <v>0</v>
      </c>
      <c r="AI64" s="336">
        <f ca="1" t="shared" si="45"/>
        <v>0</v>
      </c>
      <c r="AJ64" s="336">
        <f ca="1" t="shared" si="35"/>
        <v>0</v>
      </c>
      <c r="AK64" s="340">
        <f t="shared" si="46"/>
        <v>0</v>
      </c>
      <c r="AL64" s="341">
        <f>IF(AG64="","",RANK(AG64,$AG$6:$AG$205,1)+COUNTIF($AG$6:AG64,AG64)-1)</f>
      </c>
    </row>
    <row r="65" spans="2:38" s="266" customFormat="1" ht="13.5">
      <c r="B65" s="342"/>
      <c r="C65" s="343" t="s">
        <v>6</v>
      </c>
      <c r="D65" s="344"/>
      <c r="E65" s="343"/>
      <c r="F65" s="344"/>
      <c r="G65" s="343"/>
      <c r="H65" s="343"/>
      <c r="I65" s="343"/>
      <c r="J65" s="344"/>
      <c r="K65" s="344"/>
      <c r="L65" s="344"/>
      <c r="M65" s="344"/>
      <c r="N65" s="344"/>
      <c r="O65" s="344"/>
      <c r="P65" s="345"/>
      <c r="Q65" s="346"/>
      <c r="R65" s="344"/>
      <c r="S65" s="355"/>
      <c r="T65" s="348">
        <f aca="true" t="shared" si="49" ref="T65:T75">VLOOKUP(C65,InfoTable,6,FALSE)</f>
        <v>0</v>
      </c>
      <c r="U65" s="349">
        <f aca="true" t="shared" si="50" ref="U65:U75">IF(C65="None",0,ROUNDUP(VLOOKUP(C65,InfoTable,2,FALSE)*IF(N65="",1,VLOOKUP(VLOOKUP(N65,OwnerData,2,FALSE),EfficiencyIVData,2,FALSE)),0))*24*(1+(O65/100))</f>
        <v>0</v>
      </c>
      <c r="V65" s="349">
        <f aca="true" t="shared" si="51" ref="V65:V75">IF($U$3="Yes",VLOOKUP(C65,InfoTable,7,FALSE)/7,0)</f>
        <v>0</v>
      </c>
      <c r="W65" s="350"/>
      <c r="X65" s="349">
        <f t="shared" si="31"/>
        <v>0</v>
      </c>
      <c r="Y65" s="349">
        <f t="shared" si="32"/>
        <v>0</v>
      </c>
      <c r="Z65" s="349">
        <f t="shared" si="33"/>
        <v>0</v>
      </c>
      <c r="AA65" s="349">
        <f aca="true" t="shared" si="52" ref="AA65:AA75">Z65*MAX(F65/500,1)</f>
        <v>0</v>
      </c>
      <c r="AB65" s="351">
        <f t="shared" si="48"/>
        <v>0</v>
      </c>
      <c r="AC65" s="351">
        <f t="shared" si="34"/>
        <v>0</v>
      </c>
      <c r="AD65" s="349">
        <f aca="true" t="shared" si="53" ref="AD65:AD75">(U65+V65+W65)*VLOOKUP(C65,InfoTable,4,FALSE)</f>
        <v>0</v>
      </c>
      <c r="AE65" s="349">
        <f aca="true" t="shared" si="54" ref="AE65:AE75">(U65+V65+W65)*VLOOKUP(C65,InfoTable,5,FALSE)</f>
        <v>0</v>
      </c>
      <c r="AF65" s="351">
        <f aca="true" t="shared" si="55" ref="AF65:AF75">IF(MIN(IF(U65,R65/U65,9999999999),IF(X65,S65/X65,9999999999),IF(Y65+Z65,IF(M65,M65,VLOOKUP(C65,InfoTable,9,FALSE))/(Y65+Z65),9999999999))=9999999999,0,MIN(IF(U65,R65/U65,9999999999),IF(X65,S65/X65,9999999999),IF(Y65+Z65,IF(M65,M65,VLOOKUP(C65,InfoTable,9,FALSE))/(Y65+Z65),9999999999)))</f>
        <v>0</v>
      </c>
      <c r="AG65" s="352">
        <f t="shared" si="43"/>
      </c>
      <c r="AH65" s="349">
        <f ca="1" t="shared" si="44"/>
        <v>0</v>
      </c>
      <c r="AI65" s="349">
        <f aca="true" ca="1" t="shared" si="56" ref="AI65:AI75">MAX(IF(AND(Q65,C65&lt;&gt;"None"),S65-VLOOKUP(C65,InfoTable,3,FALSE)*((NOW()-Q65)*24),0),0)</f>
        <v>0</v>
      </c>
      <c r="AJ65" s="349">
        <f ca="1" t="shared" si="35"/>
        <v>0</v>
      </c>
      <c r="AK65" s="353">
        <f aca="true" t="shared" si="57" ref="AK65:AK75">IF(AJ65,AJ65/IF(M65,M65,VLOOKUP(C65,InfoTable,9,FALSE)),0)</f>
        <v>0</v>
      </c>
      <c r="AL65" s="354">
        <f>IF(AG65="","",RANK(AG65,$AG$6:$AG$205,1)+COUNTIF($AG$6:AG65,AG65)-1)</f>
      </c>
    </row>
    <row r="66" spans="2:38" s="266" customFormat="1" ht="13.5">
      <c r="B66" s="329"/>
      <c r="C66" s="330" t="s">
        <v>6</v>
      </c>
      <c r="D66" s="331"/>
      <c r="E66" s="330"/>
      <c r="F66" s="331"/>
      <c r="G66" s="330"/>
      <c r="H66" s="330"/>
      <c r="I66" s="330"/>
      <c r="J66" s="331"/>
      <c r="K66" s="331"/>
      <c r="L66" s="331"/>
      <c r="M66" s="331"/>
      <c r="N66" s="331"/>
      <c r="O66" s="331"/>
      <c r="P66" s="332"/>
      <c r="Q66" s="333"/>
      <c r="R66" s="331"/>
      <c r="S66" s="334"/>
      <c r="T66" s="335">
        <f t="shared" si="49"/>
        <v>0</v>
      </c>
      <c r="U66" s="336">
        <f t="shared" si="50"/>
        <v>0</v>
      </c>
      <c r="V66" s="336">
        <f t="shared" si="51"/>
        <v>0</v>
      </c>
      <c r="W66" s="337"/>
      <c r="X66" s="336">
        <f t="shared" si="31"/>
        <v>0</v>
      </c>
      <c r="Y66" s="336">
        <f t="shared" si="32"/>
        <v>0</v>
      </c>
      <c r="Z66" s="336">
        <f t="shared" si="33"/>
        <v>0</v>
      </c>
      <c r="AA66" s="336">
        <f t="shared" si="52"/>
        <v>0</v>
      </c>
      <c r="AB66" s="338">
        <f>IF(Y66+AA66,(U66+V66+W66)/(Y66+AA66),0)</f>
        <v>0</v>
      </c>
      <c r="AC66" s="338">
        <f t="shared" si="34"/>
        <v>0</v>
      </c>
      <c r="AD66" s="336">
        <f t="shared" si="53"/>
        <v>0</v>
      </c>
      <c r="AE66" s="336">
        <f t="shared" si="54"/>
        <v>0</v>
      </c>
      <c r="AF66" s="338">
        <f t="shared" si="55"/>
        <v>0</v>
      </c>
      <c r="AG66" s="339">
        <f t="shared" si="43"/>
      </c>
      <c r="AH66" s="336">
        <f ca="1" t="shared" si="44"/>
        <v>0</v>
      </c>
      <c r="AI66" s="336">
        <f ca="1" t="shared" si="56"/>
        <v>0</v>
      </c>
      <c r="AJ66" s="336">
        <f ca="1" t="shared" si="35"/>
        <v>0</v>
      </c>
      <c r="AK66" s="340">
        <f t="shared" si="57"/>
        <v>0</v>
      </c>
      <c r="AL66" s="341">
        <f>IF(AG66="","",RANK(AG66,$AG$6:$AG$205,1)+COUNTIF($AG$6:AG66,AG66)-1)</f>
      </c>
    </row>
    <row r="67" spans="2:38" s="266" customFormat="1" ht="13.5">
      <c r="B67" s="342"/>
      <c r="C67" s="343" t="s">
        <v>6</v>
      </c>
      <c r="D67" s="344"/>
      <c r="E67" s="343"/>
      <c r="F67" s="344"/>
      <c r="G67" s="343"/>
      <c r="H67" s="343"/>
      <c r="I67" s="343"/>
      <c r="J67" s="344"/>
      <c r="K67" s="344"/>
      <c r="L67" s="344"/>
      <c r="M67" s="344"/>
      <c r="N67" s="344"/>
      <c r="O67" s="344"/>
      <c r="P67" s="345"/>
      <c r="Q67" s="346"/>
      <c r="R67" s="344"/>
      <c r="S67" s="347"/>
      <c r="T67" s="348">
        <f t="shared" si="49"/>
        <v>0</v>
      </c>
      <c r="U67" s="349">
        <f t="shared" si="50"/>
        <v>0</v>
      </c>
      <c r="V67" s="349">
        <f t="shared" si="51"/>
        <v>0</v>
      </c>
      <c r="W67" s="350"/>
      <c r="X67" s="349">
        <f t="shared" si="31"/>
        <v>0</v>
      </c>
      <c r="Y67" s="349">
        <f t="shared" si="32"/>
        <v>0</v>
      </c>
      <c r="Z67" s="349">
        <f t="shared" si="33"/>
        <v>0</v>
      </c>
      <c r="AA67" s="349">
        <f t="shared" si="52"/>
        <v>0</v>
      </c>
      <c r="AB67" s="351">
        <f aca="true" t="shared" si="58" ref="AB67:AB75">IF(Y67+AA67,(U67+V67+W67)/(Y67+AA67),0)</f>
        <v>0</v>
      </c>
      <c r="AC67" s="351">
        <f t="shared" si="34"/>
        <v>0</v>
      </c>
      <c r="AD67" s="349">
        <f t="shared" si="53"/>
        <v>0</v>
      </c>
      <c r="AE67" s="349">
        <f t="shared" si="54"/>
        <v>0</v>
      </c>
      <c r="AF67" s="351">
        <f t="shared" si="55"/>
        <v>0</v>
      </c>
      <c r="AG67" s="352">
        <f aca="true" t="shared" si="59" ref="AG67:AG75">IF(AND(NOT(ISBLANK(Q67)),C67&lt;&gt;"None"),Q67+AF67,"")</f>
      </c>
      <c r="AH67" s="349">
        <f aca="true" ca="1" t="shared" si="60" ref="AH67:AH75">MAX(IF(AND(Q67,C67&lt;&gt;"None"),R67-(U67/24)*(NOW()-Q67)*24,0),0)</f>
        <v>0</v>
      </c>
      <c r="AI67" s="349">
        <f ca="1" t="shared" si="56"/>
        <v>0</v>
      </c>
      <c r="AJ67" s="349">
        <f ca="1" t="shared" si="35"/>
        <v>0</v>
      </c>
      <c r="AK67" s="353">
        <f t="shared" si="57"/>
        <v>0</v>
      </c>
      <c r="AL67" s="354">
        <f>IF(AG67="","",RANK(AG67,$AG$6:$AG$205,1)+COUNTIF($AG$6:AG67,AG67)-1)</f>
      </c>
    </row>
    <row r="68" spans="2:38" s="266" customFormat="1" ht="13.5">
      <c r="B68" s="329"/>
      <c r="C68" s="330" t="s">
        <v>6</v>
      </c>
      <c r="D68" s="331"/>
      <c r="E68" s="330"/>
      <c r="F68" s="331"/>
      <c r="G68" s="330"/>
      <c r="H68" s="330"/>
      <c r="I68" s="330"/>
      <c r="J68" s="331"/>
      <c r="K68" s="331"/>
      <c r="L68" s="331"/>
      <c r="M68" s="331"/>
      <c r="N68" s="331"/>
      <c r="O68" s="331"/>
      <c r="P68" s="332"/>
      <c r="Q68" s="333"/>
      <c r="R68" s="331"/>
      <c r="S68" s="334"/>
      <c r="T68" s="335">
        <f t="shared" si="49"/>
        <v>0</v>
      </c>
      <c r="U68" s="336">
        <f t="shared" si="50"/>
        <v>0</v>
      </c>
      <c r="V68" s="336">
        <f t="shared" si="51"/>
        <v>0</v>
      </c>
      <c r="W68" s="337"/>
      <c r="X68" s="336">
        <f t="shared" si="31"/>
        <v>0</v>
      </c>
      <c r="Y68" s="336">
        <f t="shared" si="32"/>
        <v>0</v>
      </c>
      <c r="Z68" s="336">
        <f t="shared" si="33"/>
        <v>0</v>
      </c>
      <c r="AA68" s="336">
        <f t="shared" si="52"/>
        <v>0</v>
      </c>
      <c r="AB68" s="338">
        <f t="shared" si="58"/>
        <v>0</v>
      </c>
      <c r="AC68" s="338">
        <f t="shared" si="34"/>
        <v>0</v>
      </c>
      <c r="AD68" s="336">
        <f t="shared" si="53"/>
        <v>0</v>
      </c>
      <c r="AE68" s="336">
        <f t="shared" si="54"/>
        <v>0</v>
      </c>
      <c r="AF68" s="338">
        <f t="shared" si="55"/>
        <v>0</v>
      </c>
      <c r="AG68" s="339">
        <f t="shared" si="59"/>
      </c>
      <c r="AH68" s="336">
        <f ca="1" t="shared" si="60"/>
        <v>0</v>
      </c>
      <c r="AI68" s="336">
        <f ca="1" t="shared" si="56"/>
        <v>0</v>
      </c>
      <c r="AJ68" s="336">
        <f ca="1" t="shared" si="35"/>
        <v>0</v>
      </c>
      <c r="AK68" s="340">
        <f t="shared" si="57"/>
        <v>0</v>
      </c>
      <c r="AL68" s="341">
        <f>IF(AG68="","",RANK(AG68,$AG$6:$AG$205,1)+COUNTIF($AG$6:AG68,AG68)-1)</f>
      </c>
    </row>
    <row r="69" spans="2:38" s="266" customFormat="1" ht="13.5">
      <c r="B69" s="342"/>
      <c r="C69" s="343" t="s">
        <v>6</v>
      </c>
      <c r="D69" s="344"/>
      <c r="E69" s="343"/>
      <c r="F69" s="344"/>
      <c r="G69" s="343"/>
      <c r="H69" s="343"/>
      <c r="I69" s="343"/>
      <c r="J69" s="344"/>
      <c r="K69" s="344"/>
      <c r="L69" s="344"/>
      <c r="M69" s="344"/>
      <c r="N69" s="344"/>
      <c r="O69" s="344"/>
      <c r="P69" s="345"/>
      <c r="Q69" s="346"/>
      <c r="R69" s="344"/>
      <c r="S69" s="347"/>
      <c r="T69" s="348">
        <f t="shared" si="49"/>
        <v>0</v>
      </c>
      <c r="U69" s="349">
        <f t="shared" si="50"/>
        <v>0</v>
      </c>
      <c r="V69" s="349">
        <f t="shared" si="51"/>
        <v>0</v>
      </c>
      <c r="W69" s="350"/>
      <c r="X69" s="349">
        <f t="shared" si="31"/>
        <v>0</v>
      </c>
      <c r="Y69" s="349">
        <f t="shared" si="32"/>
        <v>0</v>
      </c>
      <c r="Z69" s="349">
        <f t="shared" si="33"/>
        <v>0</v>
      </c>
      <c r="AA69" s="349">
        <f t="shared" si="52"/>
        <v>0</v>
      </c>
      <c r="AB69" s="351">
        <f t="shared" si="58"/>
        <v>0</v>
      </c>
      <c r="AC69" s="351">
        <f t="shared" si="34"/>
        <v>0</v>
      </c>
      <c r="AD69" s="349">
        <f t="shared" si="53"/>
        <v>0</v>
      </c>
      <c r="AE69" s="349">
        <f t="shared" si="54"/>
        <v>0</v>
      </c>
      <c r="AF69" s="351">
        <f t="shared" si="55"/>
        <v>0</v>
      </c>
      <c r="AG69" s="352">
        <f t="shared" si="59"/>
      </c>
      <c r="AH69" s="349">
        <f ca="1" t="shared" si="60"/>
        <v>0</v>
      </c>
      <c r="AI69" s="349">
        <f ca="1" t="shared" si="56"/>
        <v>0</v>
      </c>
      <c r="AJ69" s="349">
        <f ca="1" t="shared" si="35"/>
        <v>0</v>
      </c>
      <c r="AK69" s="353">
        <f t="shared" si="57"/>
        <v>0</v>
      </c>
      <c r="AL69" s="354">
        <f>IF(AG69="","",RANK(AG69,$AG$6:$AG$205,1)+COUNTIF($AG$6:AG69,AG69)-1)</f>
      </c>
    </row>
    <row r="70" spans="2:38" s="266" customFormat="1" ht="13.5">
      <c r="B70" s="329"/>
      <c r="C70" s="330" t="s">
        <v>6</v>
      </c>
      <c r="D70" s="331"/>
      <c r="E70" s="330"/>
      <c r="F70" s="331"/>
      <c r="G70" s="330"/>
      <c r="H70" s="330"/>
      <c r="I70" s="330"/>
      <c r="J70" s="331"/>
      <c r="K70" s="331"/>
      <c r="L70" s="331"/>
      <c r="M70" s="331"/>
      <c r="N70" s="331"/>
      <c r="O70" s="331"/>
      <c r="P70" s="332"/>
      <c r="Q70" s="333"/>
      <c r="R70" s="331"/>
      <c r="S70" s="334"/>
      <c r="T70" s="335">
        <f t="shared" si="49"/>
        <v>0</v>
      </c>
      <c r="U70" s="336">
        <f t="shared" si="50"/>
        <v>0</v>
      </c>
      <c r="V70" s="336">
        <f t="shared" si="51"/>
        <v>0</v>
      </c>
      <c r="W70" s="337"/>
      <c r="X70" s="336">
        <f aca="true" t="shared" si="61" ref="X70:X101">VLOOKUP(C70,InfoTable,3,FALSE)*24*IF(N70="",1,IF(VLOOKUP(N70,OwnerData,2,FALSE)="No",1,VLOOKUP(N70,OwnerData,9,FALSE)))</f>
        <v>0</v>
      </c>
      <c r="Y70" s="336">
        <f aca="true" t="shared" si="62" ref="Y70:Y101">IF(L70,L70,VLOOKUP(C70,InfoTable,8,FALSE))*60*24*1.5*(D70/100)*VLOOKUP(C70,InfoTable,5,FALSE)*IF(N70="",1,IF(VLOOKUP(N70,OwnerData,2,FALSE)="No",1,VLOOKUP(N70,OwnerData,10,FALSE)))*IF(N70="",1,IF(VLOOKUP(N70,OwnerData,2,FALSE)="No",1,VLOOKUP(N70,OwnerData,7,FALSE)))</f>
        <v>0</v>
      </c>
      <c r="Z70" s="336">
        <f aca="true" t="shared" si="63" ref="Z70:Z101">IF(L70,L70,VLOOKUP(C70,InfoTable,8,FALSE))*60*24*(D70/100)*VLOOKUP(C70,InfoTable,4,FALSE)*IF(N70="",1,IF(VLOOKUP(N70,OwnerData,2,FALSE)="No",1,VLOOKUP(N70,OwnerData,10,FALSE)))</f>
        <v>0</v>
      </c>
      <c r="AA70" s="336">
        <f t="shared" si="52"/>
        <v>0</v>
      </c>
      <c r="AB70" s="338">
        <f t="shared" si="58"/>
        <v>0</v>
      </c>
      <c r="AC70" s="338">
        <f aca="true" t="shared" si="64" ref="AC70:AC101">IF(Y70,IF($AA$206,(U70+V70+W70+X70*$AD$206/$AA$206)/Y70,(U70+V70+W70+X70*$L$3)/Y70),0)</f>
        <v>0</v>
      </c>
      <c r="AD70" s="336">
        <f t="shared" si="53"/>
        <v>0</v>
      </c>
      <c r="AE70" s="336">
        <f t="shared" si="54"/>
        <v>0</v>
      </c>
      <c r="AF70" s="338">
        <f t="shared" si="55"/>
        <v>0</v>
      </c>
      <c r="AG70" s="339">
        <f t="shared" si="59"/>
      </c>
      <c r="AH70" s="336">
        <f ca="1" t="shared" si="60"/>
        <v>0</v>
      </c>
      <c r="AI70" s="336">
        <f ca="1" t="shared" si="56"/>
        <v>0</v>
      </c>
      <c r="AJ70" s="336">
        <f aca="true" ca="1" t="shared" si="65" ref="AJ70:AJ101">MIN(IF(AND(NOT(ISBLANK(Q70)),C70&lt;&gt;"None"),IF(L70,L70,VLOOKUP(C70,InfoTable,8,FALSE))*((NOW()-Q70)*24)*60*1.5*(D70/100)*IF(N70="",1,IF(VLOOKUP(N70,OwnerData,2,FALSE)="No",1,VLOOKUP(N70,OwnerData,10,FALSE))),0),IF(M70,M70,VLOOKUP(C70,InfoTable,9,FALSE)))*IF(N70="",1,IF(VLOOKUP(N70,OwnerData,2,FALSE)="No",1,VLOOKUP(N70,OwnerData,7,FALSE)))</f>
        <v>0</v>
      </c>
      <c r="AK70" s="340">
        <f t="shared" si="57"/>
        <v>0</v>
      </c>
      <c r="AL70" s="341">
        <f>IF(AG70="","",RANK(AG70,$AG$6:$AG$205,1)+COUNTIF($AG$6:AG70,AG70)-1)</f>
      </c>
    </row>
    <row r="71" spans="2:38" s="266" customFormat="1" ht="13.5">
      <c r="B71" s="342"/>
      <c r="C71" s="343" t="s">
        <v>6</v>
      </c>
      <c r="D71" s="344"/>
      <c r="E71" s="343"/>
      <c r="F71" s="344"/>
      <c r="G71" s="343"/>
      <c r="H71" s="343"/>
      <c r="I71" s="343"/>
      <c r="J71" s="344"/>
      <c r="K71" s="344"/>
      <c r="L71" s="344"/>
      <c r="M71" s="344"/>
      <c r="N71" s="344"/>
      <c r="O71" s="344"/>
      <c r="P71" s="345"/>
      <c r="Q71" s="346"/>
      <c r="R71" s="344"/>
      <c r="S71" s="347"/>
      <c r="T71" s="348">
        <f t="shared" si="49"/>
        <v>0</v>
      </c>
      <c r="U71" s="349">
        <f t="shared" si="50"/>
        <v>0</v>
      </c>
      <c r="V71" s="349">
        <f t="shared" si="51"/>
        <v>0</v>
      </c>
      <c r="W71" s="350"/>
      <c r="X71" s="349">
        <f t="shared" si="61"/>
        <v>0</v>
      </c>
      <c r="Y71" s="349">
        <f t="shared" si="62"/>
        <v>0</v>
      </c>
      <c r="Z71" s="349">
        <f t="shared" si="63"/>
        <v>0</v>
      </c>
      <c r="AA71" s="349">
        <f t="shared" si="52"/>
        <v>0</v>
      </c>
      <c r="AB71" s="351">
        <f t="shared" si="58"/>
        <v>0</v>
      </c>
      <c r="AC71" s="351">
        <f t="shared" si="64"/>
        <v>0</v>
      </c>
      <c r="AD71" s="349">
        <f t="shared" si="53"/>
        <v>0</v>
      </c>
      <c r="AE71" s="349">
        <f t="shared" si="54"/>
        <v>0</v>
      </c>
      <c r="AF71" s="351">
        <f t="shared" si="55"/>
        <v>0</v>
      </c>
      <c r="AG71" s="352">
        <f t="shared" si="59"/>
      </c>
      <c r="AH71" s="349">
        <f ca="1" t="shared" si="60"/>
        <v>0</v>
      </c>
      <c r="AI71" s="349">
        <f ca="1" t="shared" si="56"/>
        <v>0</v>
      </c>
      <c r="AJ71" s="349">
        <f ca="1" t="shared" si="65"/>
        <v>0</v>
      </c>
      <c r="AK71" s="353">
        <f t="shared" si="57"/>
        <v>0</v>
      </c>
      <c r="AL71" s="354">
        <f>IF(AG71="","",RANK(AG71,$AG$6:$AG$205,1)+COUNTIF($AG$6:AG71,AG71)-1)</f>
      </c>
    </row>
    <row r="72" spans="2:38" s="266" customFormat="1" ht="13.5">
      <c r="B72" s="329">
        <f aca="true" t="shared" si="66" ref="B70:B101">IF(AG72="","",RANK(AL72,$AL$6:$AL$205,1))</f>
      </c>
      <c r="C72" s="330" t="s">
        <v>6</v>
      </c>
      <c r="D72" s="331"/>
      <c r="E72" s="330"/>
      <c r="F72" s="331"/>
      <c r="G72" s="330"/>
      <c r="H72" s="330"/>
      <c r="I72" s="330"/>
      <c r="J72" s="331"/>
      <c r="K72" s="331"/>
      <c r="L72" s="331"/>
      <c r="M72" s="331"/>
      <c r="N72" s="331"/>
      <c r="O72" s="331"/>
      <c r="P72" s="332"/>
      <c r="Q72" s="333"/>
      <c r="R72" s="331"/>
      <c r="S72" s="334"/>
      <c r="T72" s="335">
        <f t="shared" si="49"/>
        <v>0</v>
      </c>
      <c r="U72" s="336">
        <f t="shared" si="50"/>
        <v>0</v>
      </c>
      <c r="V72" s="336">
        <f t="shared" si="51"/>
        <v>0</v>
      </c>
      <c r="W72" s="337"/>
      <c r="X72" s="336">
        <f t="shared" si="61"/>
        <v>0</v>
      </c>
      <c r="Y72" s="336">
        <f t="shared" si="62"/>
        <v>0</v>
      </c>
      <c r="Z72" s="336">
        <f t="shared" si="63"/>
        <v>0</v>
      </c>
      <c r="AA72" s="336">
        <f t="shared" si="52"/>
        <v>0</v>
      </c>
      <c r="AB72" s="338">
        <f t="shared" si="58"/>
        <v>0</v>
      </c>
      <c r="AC72" s="338">
        <f t="shared" si="64"/>
        <v>0</v>
      </c>
      <c r="AD72" s="336">
        <f t="shared" si="53"/>
        <v>0</v>
      </c>
      <c r="AE72" s="336">
        <f t="shared" si="54"/>
        <v>0</v>
      </c>
      <c r="AF72" s="338">
        <f t="shared" si="55"/>
        <v>0</v>
      </c>
      <c r="AG72" s="339">
        <f t="shared" si="59"/>
      </c>
      <c r="AH72" s="336">
        <f ca="1" t="shared" si="60"/>
        <v>0</v>
      </c>
      <c r="AI72" s="336">
        <f ca="1" t="shared" si="56"/>
        <v>0</v>
      </c>
      <c r="AJ72" s="336">
        <f ca="1" t="shared" si="65"/>
        <v>0</v>
      </c>
      <c r="AK72" s="340">
        <f t="shared" si="57"/>
        <v>0</v>
      </c>
      <c r="AL72" s="341">
        <f>IF(AG72="","",RANK(AG72,$AG$6:$AG$205,1)+COUNTIF($AG$6:AG72,AG72)-1)</f>
      </c>
    </row>
    <row r="73" spans="2:38" s="266" customFormat="1" ht="13.5">
      <c r="B73" s="342">
        <f t="shared" si="66"/>
      </c>
      <c r="C73" s="343" t="s">
        <v>6</v>
      </c>
      <c r="D73" s="344"/>
      <c r="E73" s="343"/>
      <c r="F73" s="344"/>
      <c r="G73" s="343"/>
      <c r="H73" s="343"/>
      <c r="I73" s="343"/>
      <c r="J73" s="344"/>
      <c r="K73" s="344"/>
      <c r="L73" s="344"/>
      <c r="M73" s="344"/>
      <c r="N73" s="344"/>
      <c r="O73" s="344"/>
      <c r="P73" s="345"/>
      <c r="Q73" s="346"/>
      <c r="R73" s="344"/>
      <c r="S73" s="347"/>
      <c r="T73" s="348">
        <f t="shared" si="49"/>
        <v>0</v>
      </c>
      <c r="U73" s="349">
        <f t="shared" si="50"/>
        <v>0</v>
      </c>
      <c r="V73" s="349">
        <f t="shared" si="51"/>
        <v>0</v>
      </c>
      <c r="W73" s="350"/>
      <c r="X73" s="349">
        <f t="shared" si="61"/>
        <v>0</v>
      </c>
      <c r="Y73" s="349">
        <f t="shared" si="62"/>
        <v>0</v>
      </c>
      <c r="Z73" s="349">
        <f t="shared" si="63"/>
        <v>0</v>
      </c>
      <c r="AA73" s="349">
        <f t="shared" si="52"/>
        <v>0</v>
      </c>
      <c r="AB73" s="351">
        <f t="shared" si="58"/>
        <v>0</v>
      </c>
      <c r="AC73" s="351">
        <f t="shared" si="64"/>
        <v>0</v>
      </c>
      <c r="AD73" s="349">
        <f t="shared" si="53"/>
        <v>0</v>
      </c>
      <c r="AE73" s="349">
        <f t="shared" si="54"/>
        <v>0</v>
      </c>
      <c r="AF73" s="351">
        <f t="shared" si="55"/>
        <v>0</v>
      </c>
      <c r="AG73" s="352">
        <f t="shared" si="59"/>
      </c>
      <c r="AH73" s="349">
        <f ca="1" t="shared" si="60"/>
        <v>0</v>
      </c>
      <c r="AI73" s="349">
        <f ca="1" t="shared" si="56"/>
        <v>0</v>
      </c>
      <c r="AJ73" s="349">
        <f ca="1" t="shared" si="65"/>
        <v>0</v>
      </c>
      <c r="AK73" s="353">
        <f t="shared" si="57"/>
        <v>0</v>
      </c>
      <c r="AL73" s="354">
        <f>IF(AG73="","",RANK(AG73,$AG$6:$AG$205,1)+COUNTIF($AG$6:AG73,AG73)-1)</f>
      </c>
    </row>
    <row r="74" spans="2:38" s="266" customFormat="1" ht="13.5">
      <c r="B74" s="329">
        <f t="shared" si="66"/>
      </c>
      <c r="C74" s="330" t="s">
        <v>6</v>
      </c>
      <c r="D74" s="331"/>
      <c r="E74" s="330"/>
      <c r="F74" s="331"/>
      <c r="G74" s="330"/>
      <c r="H74" s="330"/>
      <c r="I74" s="330"/>
      <c r="J74" s="331"/>
      <c r="K74" s="331"/>
      <c r="L74" s="331"/>
      <c r="M74" s="331"/>
      <c r="N74" s="331"/>
      <c r="O74" s="331"/>
      <c r="P74" s="332"/>
      <c r="Q74" s="333"/>
      <c r="R74" s="331"/>
      <c r="S74" s="334"/>
      <c r="T74" s="335">
        <f t="shared" si="49"/>
        <v>0</v>
      </c>
      <c r="U74" s="336">
        <f t="shared" si="50"/>
        <v>0</v>
      </c>
      <c r="V74" s="336">
        <f t="shared" si="51"/>
        <v>0</v>
      </c>
      <c r="W74" s="337"/>
      <c r="X74" s="336">
        <f t="shared" si="61"/>
        <v>0</v>
      </c>
      <c r="Y74" s="336">
        <f t="shared" si="62"/>
        <v>0</v>
      </c>
      <c r="Z74" s="336">
        <f t="shared" si="63"/>
        <v>0</v>
      </c>
      <c r="AA74" s="336">
        <f t="shared" si="52"/>
        <v>0</v>
      </c>
      <c r="AB74" s="338">
        <f t="shared" si="58"/>
        <v>0</v>
      </c>
      <c r="AC74" s="338">
        <f t="shared" si="64"/>
        <v>0</v>
      </c>
      <c r="AD74" s="336">
        <f t="shared" si="53"/>
        <v>0</v>
      </c>
      <c r="AE74" s="336">
        <f t="shared" si="54"/>
        <v>0</v>
      </c>
      <c r="AF74" s="338">
        <f t="shared" si="55"/>
        <v>0</v>
      </c>
      <c r="AG74" s="339">
        <f t="shared" si="59"/>
      </c>
      <c r="AH74" s="336">
        <f ca="1" t="shared" si="60"/>
        <v>0</v>
      </c>
      <c r="AI74" s="336">
        <f ca="1" t="shared" si="56"/>
        <v>0</v>
      </c>
      <c r="AJ74" s="336">
        <f ca="1" t="shared" si="65"/>
        <v>0</v>
      </c>
      <c r="AK74" s="340">
        <f t="shared" si="57"/>
        <v>0</v>
      </c>
      <c r="AL74" s="341">
        <f>IF(AG74="","",RANK(AG74,$AG$6:$AG$205,1)+COUNTIF($AG$6:AG74,AG74)-1)</f>
      </c>
    </row>
    <row r="75" spans="2:38" s="266" customFormat="1" ht="13.5">
      <c r="B75" s="342">
        <f t="shared" si="66"/>
      </c>
      <c r="C75" s="343" t="s">
        <v>6</v>
      </c>
      <c r="D75" s="344"/>
      <c r="E75" s="343"/>
      <c r="F75" s="344"/>
      <c r="G75" s="343"/>
      <c r="H75" s="343"/>
      <c r="I75" s="343"/>
      <c r="J75" s="344"/>
      <c r="K75" s="344"/>
      <c r="L75" s="344"/>
      <c r="M75" s="344"/>
      <c r="N75" s="344"/>
      <c r="O75" s="344"/>
      <c r="P75" s="345"/>
      <c r="Q75" s="346"/>
      <c r="R75" s="344"/>
      <c r="S75" s="355"/>
      <c r="T75" s="348">
        <f t="shared" si="49"/>
        <v>0</v>
      </c>
      <c r="U75" s="349">
        <f t="shared" si="50"/>
        <v>0</v>
      </c>
      <c r="V75" s="349">
        <f t="shared" si="51"/>
        <v>0</v>
      </c>
      <c r="W75" s="350"/>
      <c r="X75" s="349">
        <f t="shared" si="61"/>
        <v>0</v>
      </c>
      <c r="Y75" s="349">
        <f t="shared" si="62"/>
        <v>0</v>
      </c>
      <c r="Z75" s="349">
        <f t="shared" si="63"/>
        <v>0</v>
      </c>
      <c r="AA75" s="349">
        <f t="shared" si="52"/>
        <v>0</v>
      </c>
      <c r="AB75" s="351">
        <f t="shared" si="58"/>
        <v>0</v>
      </c>
      <c r="AC75" s="351">
        <f t="shared" si="64"/>
        <v>0</v>
      </c>
      <c r="AD75" s="349">
        <f t="shared" si="53"/>
        <v>0</v>
      </c>
      <c r="AE75" s="349">
        <f t="shared" si="54"/>
        <v>0</v>
      </c>
      <c r="AF75" s="351">
        <f t="shared" si="55"/>
        <v>0</v>
      </c>
      <c r="AG75" s="352">
        <f t="shared" si="59"/>
      </c>
      <c r="AH75" s="349">
        <f ca="1" t="shared" si="60"/>
        <v>0</v>
      </c>
      <c r="AI75" s="349">
        <f ca="1" t="shared" si="56"/>
        <v>0</v>
      </c>
      <c r="AJ75" s="349">
        <f ca="1" t="shared" si="65"/>
        <v>0</v>
      </c>
      <c r="AK75" s="353">
        <f t="shared" si="57"/>
        <v>0</v>
      </c>
      <c r="AL75" s="354">
        <f>IF(AG75="","",RANK(AG75,$AG$6:$AG$205,1)+COUNTIF($AG$6:AG75,AG75)-1)</f>
      </c>
    </row>
    <row r="76" spans="2:38" s="266" customFormat="1" ht="13.5">
      <c r="B76" s="329">
        <f t="shared" si="66"/>
      </c>
      <c r="C76" s="330" t="s">
        <v>6</v>
      </c>
      <c r="D76" s="331"/>
      <c r="E76" s="330"/>
      <c r="F76" s="331"/>
      <c r="G76" s="330"/>
      <c r="H76" s="330"/>
      <c r="I76" s="330"/>
      <c r="J76" s="331"/>
      <c r="K76" s="331"/>
      <c r="L76" s="331"/>
      <c r="M76" s="331"/>
      <c r="N76" s="331"/>
      <c r="O76" s="331"/>
      <c r="P76" s="332"/>
      <c r="Q76" s="333"/>
      <c r="R76" s="331"/>
      <c r="S76" s="334"/>
      <c r="T76" s="335">
        <f>VLOOKUP(C76,InfoTable,6,FALSE)</f>
        <v>0</v>
      </c>
      <c r="U76" s="336">
        <f>IF(C76="None",0,ROUNDUP(VLOOKUP(C76,InfoTable,2,FALSE)*IF(N76="",1,VLOOKUP(VLOOKUP(N76,OwnerData,2,FALSE),EfficiencyIVData,2,FALSE)),0))*24*(1+(O76/100))</f>
        <v>0</v>
      </c>
      <c r="V76" s="336">
        <f>IF($U$3="Yes",VLOOKUP(C76,InfoTable,7,FALSE)/7,0)</f>
        <v>0</v>
      </c>
      <c r="W76" s="337"/>
      <c r="X76" s="336">
        <f t="shared" si="61"/>
        <v>0</v>
      </c>
      <c r="Y76" s="336">
        <f t="shared" si="62"/>
        <v>0</v>
      </c>
      <c r="Z76" s="336">
        <f t="shared" si="63"/>
        <v>0</v>
      </c>
      <c r="AA76" s="336">
        <f>Z76*MAX(F76/500,1)</f>
        <v>0</v>
      </c>
      <c r="AB76" s="338">
        <f>IF(Y76+AA76,(U76+V76+W76)/(Y76+AA76),0)</f>
        <v>0</v>
      </c>
      <c r="AC76" s="338">
        <f t="shared" si="64"/>
        <v>0</v>
      </c>
      <c r="AD76" s="336">
        <f>(U76+V76+W76)*VLOOKUP(C76,InfoTable,4,FALSE)</f>
        <v>0</v>
      </c>
      <c r="AE76" s="336">
        <f>(U76+V76+W76)*VLOOKUP(C76,InfoTable,5,FALSE)</f>
        <v>0</v>
      </c>
      <c r="AF76" s="338">
        <f>IF(MIN(IF(U76,R76/U76,9999999999),IF(X76,S76/X76,9999999999),IF(Y76+Z76,IF(M76,M76,VLOOKUP(C76,InfoTable,9,FALSE))/(Y76+Z76),9999999999))=9999999999,0,MIN(IF(U76,R76/U76,9999999999),IF(X76,S76/X76,9999999999),IF(Y76+Z76,IF(M76,M76,VLOOKUP(C76,InfoTable,9,FALSE))/(Y76+Z76),9999999999)))</f>
        <v>0</v>
      </c>
      <c r="AG76" s="339">
        <f>IF(AND(NOT(ISBLANK(Q76)),C76&lt;&gt;"None"),Q76+AF76,"")</f>
      </c>
      <c r="AH76" s="336">
        <f ca="1">MAX(IF(AND(Q76,C76&lt;&gt;"None"),R76-(U76/24)*(NOW()-Q76)*24,0),0)</f>
        <v>0</v>
      </c>
      <c r="AI76" s="336">
        <f ca="1">MAX(IF(AND(Q76,C76&lt;&gt;"None"),S76-VLOOKUP(C76,InfoTable,3,FALSE)*((NOW()-Q76)*24),0),0)</f>
        <v>0</v>
      </c>
      <c r="AJ76" s="336">
        <f ca="1" t="shared" si="65"/>
        <v>0</v>
      </c>
      <c r="AK76" s="340">
        <f>IF(AJ76,AJ76/IF(M76,M76,VLOOKUP(C76,InfoTable,9,FALSE)),0)</f>
        <v>0</v>
      </c>
      <c r="AL76" s="341">
        <f>IF(AG76="","",RANK(AG76,$AG$6:$AG$205,1)+COUNTIF($AG$6:AG76,AG76)-1)</f>
      </c>
    </row>
    <row r="77" spans="2:38" s="266" customFormat="1" ht="13.5">
      <c r="B77" s="342">
        <f t="shared" si="66"/>
      </c>
      <c r="C77" s="343" t="s">
        <v>6</v>
      </c>
      <c r="D77" s="344"/>
      <c r="E77" s="343"/>
      <c r="F77" s="344"/>
      <c r="G77" s="343"/>
      <c r="H77" s="343"/>
      <c r="I77" s="343"/>
      <c r="J77" s="344"/>
      <c r="K77" s="344"/>
      <c r="L77" s="344"/>
      <c r="M77" s="344"/>
      <c r="N77" s="344"/>
      <c r="O77" s="344"/>
      <c r="P77" s="345"/>
      <c r="Q77" s="346"/>
      <c r="R77" s="344"/>
      <c r="S77" s="347"/>
      <c r="T77" s="348">
        <f>VLOOKUP(C77,InfoTable,6,FALSE)</f>
        <v>0</v>
      </c>
      <c r="U77" s="349">
        <f>IF(C77="None",0,ROUNDUP(VLOOKUP(C77,InfoTable,2,FALSE)*IF(N77="",1,VLOOKUP(VLOOKUP(N77,OwnerData,2,FALSE),EfficiencyIVData,2,FALSE)),0))*24*(1+(O77/100))</f>
        <v>0</v>
      </c>
      <c r="V77" s="349">
        <f>IF($U$3="Yes",VLOOKUP(C77,InfoTable,7,FALSE)/7,0)</f>
        <v>0</v>
      </c>
      <c r="W77" s="350"/>
      <c r="X77" s="349">
        <f t="shared" si="61"/>
        <v>0</v>
      </c>
      <c r="Y77" s="349">
        <f t="shared" si="62"/>
        <v>0</v>
      </c>
      <c r="Z77" s="349">
        <f t="shared" si="63"/>
        <v>0</v>
      </c>
      <c r="AA77" s="349">
        <f>Z77*MAX(F77/500,1)</f>
        <v>0</v>
      </c>
      <c r="AB77" s="351">
        <f>IF(Y77+AA77,(U77+V77+W77)/(Y77+AA77),0)</f>
        <v>0</v>
      </c>
      <c r="AC77" s="351">
        <f t="shared" si="64"/>
        <v>0</v>
      </c>
      <c r="AD77" s="349">
        <f>(U77+V77+W77)*VLOOKUP(C77,InfoTable,4,FALSE)</f>
        <v>0</v>
      </c>
      <c r="AE77" s="349">
        <f>(U77+V77+W77)*VLOOKUP(C77,InfoTable,5,FALSE)</f>
        <v>0</v>
      </c>
      <c r="AF77" s="351">
        <f>IF(MIN(IF(U77,R77/U77,9999999999),IF(X77,S77/X77,9999999999),IF(Y77+Z77,IF(M77,M77,VLOOKUP(C77,InfoTable,9,FALSE))/(Y77+Z77),9999999999))=9999999999,0,MIN(IF(U77,R77/U77,9999999999),IF(X77,S77/X77,9999999999),IF(Y77+Z77,IF(M77,M77,VLOOKUP(C77,InfoTable,9,FALSE))/(Y77+Z77),9999999999)))</f>
        <v>0</v>
      </c>
      <c r="AG77" s="352">
        <f>IF(AND(NOT(ISBLANK(Q77)),C77&lt;&gt;"None"),Q77+AF77,"")</f>
      </c>
      <c r="AH77" s="349">
        <f ca="1">MAX(IF(AND(Q77,C77&lt;&gt;"None"),R77-(U77/24)*(NOW()-Q77)*24,0),0)</f>
        <v>0</v>
      </c>
      <c r="AI77" s="349">
        <f ca="1">MAX(IF(AND(Q77,C77&lt;&gt;"None"),S77-VLOOKUP(C77,InfoTable,3,FALSE)*((NOW()-Q77)*24),0),0)</f>
        <v>0</v>
      </c>
      <c r="AJ77" s="349">
        <f ca="1" t="shared" si="65"/>
        <v>0</v>
      </c>
      <c r="AK77" s="353">
        <f>IF(AJ77,AJ77/IF(M77,M77,VLOOKUP(C77,InfoTable,9,FALSE)),0)</f>
        <v>0</v>
      </c>
      <c r="AL77" s="354">
        <f>IF(AG77="","",RANK(AG77,$AG$6:$AG$205,1)+COUNTIF($AG$6:AG77,AG77)-1)</f>
      </c>
    </row>
    <row r="78" spans="2:38" s="266" customFormat="1" ht="13.5">
      <c r="B78" s="329">
        <f t="shared" si="66"/>
      </c>
      <c r="C78" s="330" t="s">
        <v>6</v>
      </c>
      <c r="D78" s="331"/>
      <c r="E78" s="330"/>
      <c r="F78" s="331"/>
      <c r="G78" s="330"/>
      <c r="H78" s="330"/>
      <c r="I78" s="330"/>
      <c r="J78" s="331"/>
      <c r="K78" s="331"/>
      <c r="L78" s="331"/>
      <c r="M78" s="331"/>
      <c r="N78" s="331"/>
      <c r="O78" s="331"/>
      <c r="P78" s="332"/>
      <c r="Q78" s="333"/>
      <c r="R78" s="331"/>
      <c r="S78" s="334"/>
      <c r="T78" s="335">
        <f>VLOOKUP(C78,InfoTable,6,FALSE)</f>
        <v>0</v>
      </c>
      <c r="U78" s="336">
        <f>IF(C78="None",0,ROUNDUP(VLOOKUP(C78,InfoTable,2,FALSE)*IF(N78="",1,VLOOKUP(VLOOKUP(N78,OwnerData,2,FALSE),EfficiencyIVData,2,FALSE)),0))*24*(1+(O78/100))</f>
        <v>0</v>
      </c>
      <c r="V78" s="336">
        <f>IF($U$3="Yes",VLOOKUP(C78,InfoTable,7,FALSE)/7,0)</f>
        <v>0</v>
      </c>
      <c r="W78" s="337"/>
      <c r="X78" s="336">
        <f t="shared" si="61"/>
        <v>0</v>
      </c>
      <c r="Y78" s="336">
        <f t="shared" si="62"/>
        <v>0</v>
      </c>
      <c r="Z78" s="336">
        <f t="shared" si="63"/>
        <v>0</v>
      </c>
      <c r="AA78" s="336">
        <f>Z78*MAX(F78/500,1)</f>
        <v>0</v>
      </c>
      <c r="AB78" s="338">
        <f>IF(Y78+AA78,(U78+V78+W78)/(Y78+AA78),0)</f>
        <v>0</v>
      </c>
      <c r="AC78" s="338">
        <f t="shared" si="64"/>
        <v>0</v>
      </c>
      <c r="AD78" s="336">
        <f>(U78+V78+W78)*VLOOKUP(C78,InfoTable,4,FALSE)</f>
        <v>0</v>
      </c>
      <c r="AE78" s="336">
        <f>(U78+V78+W78)*VLOOKUP(C78,InfoTable,5,FALSE)</f>
        <v>0</v>
      </c>
      <c r="AF78" s="338">
        <f>IF(MIN(IF(U78,R78/U78,9999999999),IF(X78,S78/X78,9999999999),IF(Y78+Z78,IF(M78,M78,VLOOKUP(C78,InfoTable,9,FALSE))/(Y78+Z78),9999999999))=9999999999,0,MIN(IF(U78,R78/U78,9999999999),IF(X78,S78/X78,9999999999),IF(Y78+Z78,IF(M78,M78,VLOOKUP(C78,InfoTable,9,FALSE))/(Y78+Z78),9999999999)))</f>
        <v>0</v>
      </c>
      <c r="AG78" s="339">
        <f>IF(AND(NOT(ISBLANK(Q78)),C78&lt;&gt;"None"),Q78+AF78,"")</f>
      </c>
      <c r="AH78" s="336">
        <f ca="1">MAX(IF(AND(Q78,C78&lt;&gt;"None"),R78-(U78/24)*(NOW()-Q78)*24,0),0)</f>
        <v>0</v>
      </c>
      <c r="AI78" s="336">
        <f ca="1">MAX(IF(AND(Q78,C78&lt;&gt;"None"),S78-VLOOKUP(C78,InfoTable,3,FALSE)*((NOW()-Q78)*24),0),0)</f>
        <v>0</v>
      </c>
      <c r="AJ78" s="336">
        <f ca="1" t="shared" si="65"/>
        <v>0</v>
      </c>
      <c r="AK78" s="340">
        <f>IF(AJ78,AJ78/IF(M78,M78,VLOOKUP(C78,InfoTable,9,FALSE)),0)</f>
        <v>0</v>
      </c>
      <c r="AL78" s="341">
        <f>IF(AG78="","",RANK(AG78,$AG$6:$AG$205,1)+COUNTIF($AG$6:AG78,AG78)-1)</f>
      </c>
    </row>
    <row r="79" spans="2:38" s="266" customFormat="1" ht="13.5">
      <c r="B79" s="342">
        <f t="shared" si="66"/>
      </c>
      <c r="C79" s="343" t="s">
        <v>6</v>
      </c>
      <c r="D79" s="344"/>
      <c r="E79" s="343"/>
      <c r="F79" s="344"/>
      <c r="G79" s="343"/>
      <c r="H79" s="343"/>
      <c r="I79" s="343"/>
      <c r="J79" s="344"/>
      <c r="K79" s="344"/>
      <c r="L79" s="344"/>
      <c r="M79" s="344"/>
      <c r="N79" s="344"/>
      <c r="O79" s="344"/>
      <c r="P79" s="345"/>
      <c r="Q79" s="346"/>
      <c r="R79" s="344"/>
      <c r="S79" s="347"/>
      <c r="T79" s="348">
        <f>VLOOKUP(C79,InfoTable,6,FALSE)</f>
        <v>0</v>
      </c>
      <c r="U79" s="349">
        <f>IF(C79="None",0,ROUNDUP(VLOOKUP(C79,InfoTable,2,FALSE)*IF(N79="",1,VLOOKUP(VLOOKUP(N79,OwnerData,2,FALSE),EfficiencyIVData,2,FALSE)),0))*24*(1+(O79/100))</f>
        <v>0</v>
      </c>
      <c r="V79" s="349">
        <f>IF($U$3="Yes",VLOOKUP(C79,InfoTable,7,FALSE)/7,0)</f>
        <v>0</v>
      </c>
      <c r="W79" s="350"/>
      <c r="X79" s="349">
        <f t="shared" si="61"/>
        <v>0</v>
      </c>
      <c r="Y79" s="349">
        <f t="shared" si="62"/>
        <v>0</v>
      </c>
      <c r="Z79" s="349">
        <f t="shared" si="63"/>
        <v>0</v>
      </c>
      <c r="AA79" s="349">
        <f>Z79*MAX(F79/500,1)</f>
        <v>0</v>
      </c>
      <c r="AB79" s="351">
        <f>IF(Y79+AA79,(U79+V79+W79)/(Y79+AA79),0)</f>
        <v>0</v>
      </c>
      <c r="AC79" s="351">
        <f t="shared" si="64"/>
        <v>0</v>
      </c>
      <c r="AD79" s="349">
        <f>(U79+V79+W79)*VLOOKUP(C79,InfoTable,4,FALSE)</f>
        <v>0</v>
      </c>
      <c r="AE79" s="349">
        <f>(U79+V79+W79)*VLOOKUP(C79,InfoTable,5,FALSE)</f>
        <v>0</v>
      </c>
      <c r="AF79" s="351">
        <f>IF(MIN(IF(U79,R79/U79,9999999999),IF(X79,S79/X79,9999999999),IF(Y79+Z79,IF(M79,M79,VLOOKUP(C79,InfoTable,9,FALSE))/(Y79+Z79),9999999999))=9999999999,0,MIN(IF(U79,R79/U79,9999999999),IF(X79,S79/X79,9999999999),IF(Y79+Z79,IF(M79,M79,VLOOKUP(C79,InfoTable,9,FALSE))/(Y79+Z79),9999999999)))</f>
        <v>0</v>
      </c>
      <c r="AG79" s="352">
        <f>IF(AND(NOT(ISBLANK(Q79)),C79&lt;&gt;"None"),Q79+AF79,"")</f>
      </c>
      <c r="AH79" s="349">
        <f ca="1">MAX(IF(AND(Q79,C79&lt;&gt;"None"),R79-(U79/24)*(NOW()-Q79)*24,0),0)</f>
        <v>0</v>
      </c>
      <c r="AI79" s="349">
        <f ca="1">MAX(IF(AND(Q79,C79&lt;&gt;"None"),S79-VLOOKUP(C79,InfoTable,3,FALSE)*((NOW()-Q79)*24),0),0)</f>
        <v>0</v>
      </c>
      <c r="AJ79" s="349">
        <f ca="1" t="shared" si="65"/>
        <v>0</v>
      </c>
      <c r="AK79" s="353">
        <f>IF(AJ79,AJ79/IF(M79,M79,VLOOKUP(C79,InfoTable,9,FALSE)),0)</f>
        <v>0</v>
      </c>
      <c r="AL79" s="354">
        <f>IF(AG79="","",RANK(AG79,$AG$6:$AG$205,1)+COUNTIF($AG$6:AG79,AG79)-1)</f>
      </c>
    </row>
    <row r="80" spans="2:38" s="266" customFormat="1" ht="13.5">
      <c r="B80" s="329">
        <f t="shared" si="66"/>
      </c>
      <c r="C80" s="330" t="s">
        <v>6</v>
      </c>
      <c r="D80" s="331"/>
      <c r="E80" s="330"/>
      <c r="F80" s="331"/>
      <c r="G80" s="330"/>
      <c r="H80" s="330"/>
      <c r="I80" s="330"/>
      <c r="J80" s="331"/>
      <c r="K80" s="331"/>
      <c r="L80" s="331"/>
      <c r="M80" s="331"/>
      <c r="N80" s="331"/>
      <c r="O80" s="331"/>
      <c r="P80" s="332"/>
      <c r="Q80" s="333"/>
      <c r="R80" s="331"/>
      <c r="S80" s="334"/>
      <c r="T80" s="335">
        <f>VLOOKUP(C80,InfoTable,6,FALSE)</f>
        <v>0</v>
      </c>
      <c r="U80" s="336">
        <f>IF(C80="None",0,ROUNDUP(VLOOKUP(C80,InfoTable,2,FALSE)*IF(N80="",1,VLOOKUP(VLOOKUP(N80,OwnerData,2,FALSE),EfficiencyIVData,2,FALSE)),0))*24*(1+(O80/100))</f>
        <v>0</v>
      </c>
      <c r="V80" s="336">
        <f>IF($U$3="Yes",VLOOKUP(C80,InfoTable,7,FALSE)/7,0)</f>
        <v>0</v>
      </c>
      <c r="W80" s="337"/>
      <c r="X80" s="336">
        <f t="shared" si="61"/>
        <v>0</v>
      </c>
      <c r="Y80" s="336">
        <f t="shared" si="62"/>
        <v>0</v>
      </c>
      <c r="Z80" s="336">
        <f t="shared" si="63"/>
        <v>0</v>
      </c>
      <c r="AA80" s="336">
        <f>Z80*MAX(F80/500,1)</f>
        <v>0</v>
      </c>
      <c r="AB80" s="338">
        <f>IF(Y80+AA80,(U80+V80+W80)/(Y80+AA80),0)</f>
        <v>0</v>
      </c>
      <c r="AC80" s="338">
        <f t="shared" si="64"/>
        <v>0</v>
      </c>
      <c r="AD80" s="336">
        <f>(U80+V80+W80)*VLOOKUP(C80,InfoTable,4,FALSE)</f>
        <v>0</v>
      </c>
      <c r="AE80" s="336">
        <f>(U80+V80+W80)*VLOOKUP(C80,InfoTable,5,FALSE)</f>
        <v>0</v>
      </c>
      <c r="AF80" s="338">
        <f>IF(MIN(IF(U80,R80/U80,9999999999),IF(X80,S80/X80,9999999999),IF(Y80+Z80,IF(M80,M80,VLOOKUP(C80,InfoTable,9,FALSE))/(Y80+Z80),9999999999))=9999999999,0,MIN(IF(U80,R80/U80,9999999999),IF(X80,S80/X80,9999999999),IF(Y80+Z80,IF(M80,M80,VLOOKUP(C80,InfoTable,9,FALSE))/(Y80+Z80),9999999999)))</f>
        <v>0</v>
      </c>
      <c r="AG80" s="339">
        <f>IF(AND(NOT(ISBLANK(Q80)),C80&lt;&gt;"None"),Q80+AF80,"")</f>
      </c>
      <c r="AH80" s="336">
        <f ca="1">MAX(IF(AND(Q80,C80&lt;&gt;"None"),R80-(U80/24)*(NOW()-Q80)*24,0),0)</f>
        <v>0</v>
      </c>
      <c r="AI80" s="336">
        <f ca="1">MAX(IF(AND(Q80,C80&lt;&gt;"None"),S80-VLOOKUP(C80,InfoTable,3,FALSE)*((NOW()-Q80)*24),0),0)</f>
        <v>0</v>
      </c>
      <c r="AJ80" s="336">
        <f ca="1" t="shared" si="65"/>
        <v>0</v>
      </c>
      <c r="AK80" s="340">
        <f>IF(AJ80,AJ80/IF(M80,M80,VLOOKUP(C80,InfoTable,9,FALSE)),0)</f>
        <v>0</v>
      </c>
      <c r="AL80" s="341">
        <f>IF(AG80="","",RANK(AG80,$AG$6:$AG$205,1)+COUNTIF($AG$6:AG80,AG80)-1)</f>
      </c>
    </row>
    <row r="81" spans="2:38" s="266" customFormat="1" ht="13.5">
      <c r="B81" s="342">
        <f t="shared" si="66"/>
      </c>
      <c r="C81" s="343" t="s">
        <v>6</v>
      </c>
      <c r="D81" s="344"/>
      <c r="E81" s="343"/>
      <c r="F81" s="344"/>
      <c r="G81" s="343"/>
      <c r="H81" s="343"/>
      <c r="I81" s="343"/>
      <c r="J81" s="344"/>
      <c r="K81" s="344"/>
      <c r="L81" s="344"/>
      <c r="M81" s="344"/>
      <c r="N81" s="344"/>
      <c r="O81" s="344"/>
      <c r="P81" s="345"/>
      <c r="Q81" s="346"/>
      <c r="R81" s="344"/>
      <c r="S81" s="347"/>
      <c r="T81" s="348">
        <f aca="true" t="shared" si="67" ref="T81:T125">VLOOKUP(C81,InfoTable,6,FALSE)</f>
        <v>0</v>
      </c>
      <c r="U81" s="349">
        <f aca="true" t="shared" si="68" ref="U81:U125">IF(C81="None",0,ROUNDUP(VLOOKUP(C81,InfoTable,2,FALSE)*IF(N81="",1,VLOOKUP(VLOOKUP(N81,OwnerData,2,FALSE),EfficiencyIVData,2,FALSE)),0))*24*(1+(O81/100))</f>
        <v>0</v>
      </c>
      <c r="V81" s="349">
        <f aca="true" t="shared" si="69" ref="V81:V125">IF($U$3="Yes",VLOOKUP(C81,InfoTable,7,FALSE)/7,0)</f>
        <v>0</v>
      </c>
      <c r="W81" s="350"/>
      <c r="X81" s="349">
        <f t="shared" si="61"/>
        <v>0</v>
      </c>
      <c r="Y81" s="349">
        <f t="shared" si="62"/>
        <v>0</v>
      </c>
      <c r="Z81" s="349">
        <f t="shared" si="63"/>
        <v>0</v>
      </c>
      <c r="AA81" s="349">
        <f aca="true" t="shared" si="70" ref="AA81:AA125">Z81*MAX(F81/500,1)</f>
        <v>0</v>
      </c>
      <c r="AB81" s="351">
        <f aca="true" t="shared" si="71" ref="AB81:AB89">IF(Y81+AA81,(U81+V81+W81)/(Y81+AA81),0)</f>
        <v>0</v>
      </c>
      <c r="AC81" s="351">
        <f t="shared" si="64"/>
        <v>0</v>
      </c>
      <c r="AD81" s="349">
        <f aca="true" t="shared" si="72" ref="AD81:AD125">(U81+V81+W81)*VLOOKUP(C81,InfoTable,4,FALSE)</f>
        <v>0</v>
      </c>
      <c r="AE81" s="349">
        <f aca="true" t="shared" si="73" ref="AE81:AE125">(U81+V81+W81)*VLOOKUP(C81,InfoTable,5,FALSE)</f>
        <v>0</v>
      </c>
      <c r="AF81" s="351">
        <f aca="true" t="shared" si="74" ref="AF81:AF125">IF(MIN(IF(U81,R81/U81,9999999999),IF(X81,S81/X81,9999999999),IF(Y81+Z81,IF(M81,M81,VLOOKUP(C81,InfoTable,9,FALSE))/(Y81+Z81),9999999999))=9999999999,0,MIN(IF(U81,R81/U81,9999999999),IF(X81,S81/X81,9999999999),IF(Y81+Z81,IF(M81,M81,VLOOKUP(C81,InfoTable,9,FALSE))/(Y81+Z81),9999999999)))</f>
        <v>0</v>
      </c>
      <c r="AG81" s="352">
        <f aca="true" t="shared" si="75" ref="AG81:AG89">IF(AND(NOT(ISBLANK(Q81)),C81&lt;&gt;"None"),Q81+AF81,"")</f>
      </c>
      <c r="AH81" s="349">
        <f aca="true" ca="1" t="shared" si="76" ref="AH81:AH89">MAX(IF(AND(Q81,C81&lt;&gt;"None"),R81-(U81/24)*(NOW()-Q81)*24,0),0)</f>
        <v>0</v>
      </c>
      <c r="AI81" s="349">
        <f aca="true" ca="1" t="shared" si="77" ref="AI81:AI125">MAX(IF(AND(Q81,C81&lt;&gt;"None"),S81-VLOOKUP(C81,InfoTable,3,FALSE)*((NOW()-Q81)*24),0),0)</f>
        <v>0</v>
      </c>
      <c r="AJ81" s="349">
        <f ca="1" t="shared" si="65"/>
        <v>0</v>
      </c>
      <c r="AK81" s="353">
        <f aca="true" t="shared" si="78" ref="AK81:AK125">IF(AJ81,AJ81/IF(M81,M81,VLOOKUP(C81,InfoTable,9,FALSE)),0)</f>
        <v>0</v>
      </c>
      <c r="AL81" s="354">
        <f>IF(AG81="","",RANK(AG81,$AG$6:$AG$205,1)+COUNTIF($AG$6:AG81,AG81)-1)</f>
      </c>
    </row>
    <row r="82" spans="2:38" s="266" customFormat="1" ht="13.5">
      <c r="B82" s="329">
        <f t="shared" si="66"/>
      </c>
      <c r="C82" s="330" t="s">
        <v>6</v>
      </c>
      <c r="D82" s="331"/>
      <c r="E82" s="330"/>
      <c r="F82" s="331"/>
      <c r="G82" s="330"/>
      <c r="H82" s="330"/>
      <c r="I82" s="330"/>
      <c r="J82" s="331"/>
      <c r="K82" s="331"/>
      <c r="L82" s="331"/>
      <c r="M82" s="331"/>
      <c r="N82" s="331"/>
      <c r="O82" s="331"/>
      <c r="P82" s="332"/>
      <c r="Q82" s="333"/>
      <c r="R82" s="331"/>
      <c r="S82" s="334"/>
      <c r="T82" s="335">
        <f t="shared" si="67"/>
        <v>0</v>
      </c>
      <c r="U82" s="336">
        <f t="shared" si="68"/>
        <v>0</v>
      </c>
      <c r="V82" s="336">
        <f t="shared" si="69"/>
        <v>0</v>
      </c>
      <c r="W82" s="337"/>
      <c r="X82" s="336">
        <f t="shared" si="61"/>
        <v>0</v>
      </c>
      <c r="Y82" s="336">
        <f t="shared" si="62"/>
        <v>0</v>
      </c>
      <c r="Z82" s="336">
        <f t="shared" si="63"/>
        <v>0</v>
      </c>
      <c r="AA82" s="336">
        <f t="shared" si="70"/>
        <v>0</v>
      </c>
      <c r="AB82" s="338">
        <f t="shared" si="71"/>
        <v>0</v>
      </c>
      <c r="AC82" s="338">
        <f t="shared" si="64"/>
        <v>0</v>
      </c>
      <c r="AD82" s="336">
        <f t="shared" si="72"/>
        <v>0</v>
      </c>
      <c r="AE82" s="336">
        <f t="shared" si="73"/>
        <v>0</v>
      </c>
      <c r="AF82" s="338">
        <f t="shared" si="74"/>
        <v>0</v>
      </c>
      <c r="AG82" s="339">
        <f t="shared" si="75"/>
      </c>
      <c r="AH82" s="336">
        <f ca="1" t="shared" si="76"/>
        <v>0</v>
      </c>
      <c r="AI82" s="336">
        <f ca="1" t="shared" si="77"/>
        <v>0</v>
      </c>
      <c r="AJ82" s="336">
        <f ca="1" t="shared" si="65"/>
        <v>0</v>
      </c>
      <c r="AK82" s="340">
        <f t="shared" si="78"/>
        <v>0</v>
      </c>
      <c r="AL82" s="341">
        <f>IF(AG82="","",RANK(AG82,$AG$6:$AG$205,1)+COUNTIF($AG$6:AG82,AG82)-1)</f>
      </c>
    </row>
    <row r="83" spans="2:38" s="266" customFormat="1" ht="13.5">
      <c r="B83" s="342">
        <f t="shared" si="66"/>
      </c>
      <c r="C83" s="343" t="s">
        <v>6</v>
      </c>
      <c r="D83" s="344"/>
      <c r="E83" s="343"/>
      <c r="F83" s="344"/>
      <c r="G83" s="343"/>
      <c r="H83" s="343"/>
      <c r="I83" s="343"/>
      <c r="J83" s="344"/>
      <c r="K83" s="344"/>
      <c r="L83" s="344"/>
      <c r="M83" s="344"/>
      <c r="N83" s="344"/>
      <c r="O83" s="344"/>
      <c r="P83" s="345"/>
      <c r="Q83" s="346"/>
      <c r="R83" s="344"/>
      <c r="S83" s="347"/>
      <c r="T83" s="348">
        <f t="shared" si="67"/>
        <v>0</v>
      </c>
      <c r="U83" s="349">
        <f t="shared" si="68"/>
        <v>0</v>
      </c>
      <c r="V83" s="349">
        <f t="shared" si="69"/>
        <v>0</v>
      </c>
      <c r="W83" s="350"/>
      <c r="X83" s="349">
        <f t="shared" si="61"/>
        <v>0</v>
      </c>
      <c r="Y83" s="349">
        <f t="shared" si="62"/>
        <v>0</v>
      </c>
      <c r="Z83" s="349">
        <f t="shared" si="63"/>
        <v>0</v>
      </c>
      <c r="AA83" s="349">
        <f t="shared" si="70"/>
        <v>0</v>
      </c>
      <c r="AB83" s="351">
        <f t="shared" si="71"/>
        <v>0</v>
      </c>
      <c r="AC83" s="351">
        <f t="shared" si="64"/>
        <v>0</v>
      </c>
      <c r="AD83" s="349">
        <f t="shared" si="72"/>
        <v>0</v>
      </c>
      <c r="AE83" s="349">
        <f t="shared" si="73"/>
        <v>0</v>
      </c>
      <c r="AF83" s="351">
        <f t="shared" si="74"/>
        <v>0</v>
      </c>
      <c r="AG83" s="352">
        <f t="shared" si="75"/>
      </c>
      <c r="AH83" s="349">
        <f ca="1" t="shared" si="76"/>
        <v>0</v>
      </c>
      <c r="AI83" s="349">
        <f ca="1" t="shared" si="77"/>
        <v>0</v>
      </c>
      <c r="AJ83" s="349">
        <f ca="1" t="shared" si="65"/>
        <v>0</v>
      </c>
      <c r="AK83" s="353">
        <f t="shared" si="78"/>
        <v>0</v>
      </c>
      <c r="AL83" s="354">
        <f>IF(AG83="","",RANK(AG83,$AG$6:$AG$205,1)+COUNTIF($AG$6:AG83,AG83)-1)</f>
      </c>
    </row>
    <row r="84" spans="2:38" s="266" customFormat="1" ht="13.5">
      <c r="B84" s="329">
        <f t="shared" si="66"/>
      </c>
      <c r="C84" s="330" t="s">
        <v>6</v>
      </c>
      <c r="D84" s="331"/>
      <c r="E84" s="330"/>
      <c r="F84" s="331"/>
      <c r="G84" s="330"/>
      <c r="H84" s="330"/>
      <c r="I84" s="330"/>
      <c r="J84" s="331"/>
      <c r="K84" s="331"/>
      <c r="L84" s="331"/>
      <c r="M84" s="331"/>
      <c r="N84" s="331"/>
      <c r="O84" s="331"/>
      <c r="P84" s="332"/>
      <c r="Q84" s="333"/>
      <c r="R84" s="331"/>
      <c r="S84" s="334"/>
      <c r="T84" s="335">
        <f t="shared" si="67"/>
        <v>0</v>
      </c>
      <c r="U84" s="336">
        <f t="shared" si="68"/>
        <v>0</v>
      </c>
      <c r="V84" s="336">
        <f t="shared" si="69"/>
        <v>0</v>
      </c>
      <c r="W84" s="337"/>
      <c r="X84" s="336">
        <f t="shared" si="61"/>
        <v>0</v>
      </c>
      <c r="Y84" s="336">
        <f t="shared" si="62"/>
        <v>0</v>
      </c>
      <c r="Z84" s="336">
        <f t="shared" si="63"/>
        <v>0</v>
      </c>
      <c r="AA84" s="336">
        <f t="shared" si="70"/>
        <v>0</v>
      </c>
      <c r="AB84" s="338">
        <f t="shared" si="71"/>
        <v>0</v>
      </c>
      <c r="AC84" s="338">
        <f t="shared" si="64"/>
        <v>0</v>
      </c>
      <c r="AD84" s="336">
        <f t="shared" si="72"/>
        <v>0</v>
      </c>
      <c r="AE84" s="336">
        <f t="shared" si="73"/>
        <v>0</v>
      </c>
      <c r="AF84" s="338">
        <f t="shared" si="74"/>
        <v>0</v>
      </c>
      <c r="AG84" s="339">
        <f t="shared" si="75"/>
      </c>
      <c r="AH84" s="336">
        <f ca="1" t="shared" si="76"/>
        <v>0</v>
      </c>
      <c r="AI84" s="336">
        <f ca="1" t="shared" si="77"/>
        <v>0</v>
      </c>
      <c r="AJ84" s="336">
        <f ca="1" t="shared" si="65"/>
        <v>0</v>
      </c>
      <c r="AK84" s="340">
        <f t="shared" si="78"/>
        <v>0</v>
      </c>
      <c r="AL84" s="341">
        <f>IF(AG84="","",RANK(AG84,$AG$6:$AG$205,1)+COUNTIF($AG$6:AG84,AG84)-1)</f>
      </c>
    </row>
    <row r="85" spans="2:38" s="266" customFormat="1" ht="13.5">
      <c r="B85" s="342">
        <f t="shared" si="66"/>
      </c>
      <c r="C85" s="343" t="s">
        <v>6</v>
      </c>
      <c r="D85" s="344"/>
      <c r="E85" s="343"/>
      <c r="F85" s="344"/>
      <c r="G85" s="343"/>
      <c r="H85" s="343"/>
      <c r="I85" s="343"/>
      <c r="J85" s="344"/>
      <c r="K85" s="344"/>
      <c r="L85" s="344"/>
      <c r="M85" s="344"/>
      <c r="N85" s="344"/>
      <c r="O85" s="344"/>
      <c r="P85" s="345"/>
      <c r="Q85" s="346"/>
      <c r="R85" s="344"/>
      <c r="S85" s="347"/>
      <c r="T85" s="348">
        <f t="shared" si="67"/>
        <v>0</v>
      </c>
      <c r="U85" s="349">
        <f t="shared" si="68"/>
        <v>0</v>
      </c>
      <c r="V85" s="349">
        <f t="shared" si="69"/>
        <v>0</v>
      </c>
      <c r="W85" s="350"/>
      <c r="X85" s="349">
        <f t="shared" si="61"/>
        <v>0</v>
      </c>
      <c r="Y85" s="349">
        <f t="shared" si="62"/>
        <v>0</v>
      </c>
      <c r="Z85" s="349">
        <f t="shared" si="63"/>
        <v>0</v>
      </c>
      <c r="AA85" s="349">
        <f t="shared" si="70"/>
        <v>0</v>
      </c>
      <c r="AB85" s="351">
        <f t="shared" si="71"/>
        <v>0</v>
      </c>
      <c r="AC85" s="351">
        <f t="shared" si="64"/>
        <v>0</v>
      </c>
      <c r="AD85" s="349">
        <f t="shared" si="72"/>
        <v>0</v>
      </c>
      <c r="AE85" s="349">
        <f t="shared" si="73"/>
        <v>0</v>
      </c>
      <c r="AF85" s="351">
        <f t="shared" si="74"/>
        <v>0</v>
      </c>
      <c r="AG85" s="352">
        <f t="shared" si="75"/>
      </c>
      <c r="AH85" s="349">
        <f ca="1" t="shared" si="76"/>
        <v>0</v>
      </c>
      <c r="AI85" s="349">
        <f ca="1" t="shared" si="77"/>
        <v>0</v>
      </c>
      <c r="AJ85" s="349">
        <f ca="1" t="shared" si="65"/>
        <v>0</v>
      </c>
      <c r="AK85" s="353">
        <f t="shared" si="78"/>
        <v>0</v>
      </c>
      <c r="AL85" s="354">
        <f>IF(AG85="","",RANK(AG85,$AG$6:$AG$205,1)+COUNTIF($AG$6:AG85,AG85)-1)</f>
      </c>
    </row>
    <row r="86" spans="2:38" s="266" customFormat="1" ht="13.5">
      <c r="B86" s="329">
        <f t="shared" si="66"/>
      </c>
      <c r="C86" s="330" t="s">
        <v>6</v>
      </c>
      <c r="D86" s="331"/>
      <c r="E86" s="330"/>
      <c r="F86" s="331"/>
      <c r="G86" s="330"/>
      <c r="H86" s="330"/>
      <c r="I86" s="330"/>
      <c r="J86" s="331"/>
      <c r="K86" s="331"/>
      <c r="L86" s="331"/>
      <c r="M86" s="331"/>
      <c r="N86" s="331"/>
      <c r="O86" s="331"/>
      <c r="P86" s="332"/>
      <c r="Q86" s="333"/>
      <c r="R86" s="331"/>
      <c r="S86" s="334"/>
      <c r="T86" s="335">
        <f t="shared" si="67"/>
        <v>0</v>
      </c>
      <c r="U86" s="336">
        <f t="shared" si="68"/>
        <v>0</v>
      </c>
      <c r="V86" s="336">
        <f t="shared" si="69"/>
        <v>0</v>
      </c>
      <c r="W86" s="337"/>
      <c r="X86" s="336">
        <f t="shared" si="61"/>
        <v>0</v>
      </c>
      <c r="Y86" s="336">
        <f t="shared" si="62"/>
        <v>0</v>
      </c>
      <c r="Z86" s="336">
        <f t="shared" si="63"/>
        <v>0</v>
      </c>
      <c r="AA86" s="336">
        <f t="shared" si="70"/>
        <v>0</v>
      </c>
      <c r="AB86" s="338">
        <f t="shared" si="71"/>
        <v>0</v>
      </c>
      <c r="AC86" s="338">
        <f t="shared" si="64"/>
        <v>0</v>
      </c>
      <c r="AD86" s="336">
        <f t="shared" si="72"/>
        <v>0</v>
      </c>
      <c r="AE86" s="336">
        <f t="shared" si="73"/>
        <v>0</v>
      </c>
      <c r="AF86" s="338">
        <f t="shared" si="74"/>
        <v>0</v>
      </c>
      <c r="AG86" s="339">
        <f t="shared" si="75"/>
      </c>
      <c r="AH86" s="336">
        <f ca="1" t="shared" si="76"/>
        <v>0</v>
      </c>
      <c r="AI86" s="336">
        <f ca="1" t="shared" si="77"/>
        <v>0</v>
      </c>
      <c r="AJ86" s="336">
        <f ca="1" t="shared" si="65"/>
        <v>0</v>
      </c>
      <c r="AK86" s="340">
        <f t="shared" si="78"/>
        <v>0</v>
      </c>
      <c r="AL86" s="341">
        <f>IF(AG86="","",RANK(AG86,$AG$6:$AG$205,1)+COUNTIF($AG$6:AG86,AG86)-1)</f>
      </c>
    </row>
    <row r="87" spans="2:38" s="266" customFormat="1" ht="13.5">
      <c r="B87" s="342">
        <f t="shared" si="66"/>
      </c>
      <c r="C87" s="343" t="s">
        <v>6</v>
      </c>
      <c r="D87" s="344"/>
      <c r="E87" s="343"/>
      <c r="F87" s="344"/>
      <c r="G87" s="343"/>
      <c r="H87" s="343"/>
      <c r="I87" s="343"/>
      <c r="J87" s="344"/>
      <c r="K87" s="344"/>
      <c r="L87" s="344"/>
      <c r="M87" s="344"/>
      <c r="N87" s="344"/>
      <c r="O87" s="344"/>
      <c r="P87" s="345"/>
      <c r="Q87" s="346"/>
      <c r="R87" s="344"/>
      <c r="S87" s="347"/>
      <c r="T87" s="348">
        <f t="shared" si="67"/>
        <v>0</v>
      </c>
      <c r="U87" s="349">
        <f t="shared" si="68"/>
        <v>0</v>
      </c>
      <c r="V87" s="349">
        <f t="shared" si="69"/>
        <v>0</v>
      </c>
      <c r="W87" s="350"/>
      <c r="X87" s="349">
        <f t="shared" si="61"/>
        <v>0</v>
      </c>
      <c r="Y87" s="349">
        <f t="shared" si="62"/>
        <v>0</v>
      </c>
      <c r="Z87" s="349">
        <f t="shared" si="63"/>
        <v>0</v>
      </c>
      <c r="AA87" s="349">
        <f t="shared" si="70"/>
        <v>0</v>
      </c>
      <c r="AB87" s="351">
        <f t="shared" si="71"/>
        <v>0</v>
      </c>
      <c r="AC87" s="351">
        <f t="shared" si="64"/>
        <v>0</v>
      </c>
      <c r="AD87" s="349">
        <f t="shared" si="72"/>
        <v>0</v>
      </c>
      <c r="AE87" s="349">
        <f t="shared" si="73"/>
        <v>0</v>
      </c>
      <c r="AF87" s="351">
        <f t="shared" si="74"/>
        <v>0</v>
      </c>
      <c r="AG87" s="352">
        <f t="shared" si="75"/>
      </c>
      <c r="AH87" s="349">
        <f ca="1" t="shared" si="76"/>
        <v>0</v>
      </c>
      <c r="AI87" s="349">
        <f ca="1" t="shared" si="77"/>
        <v>0</v>
      </c>
      <c r="AJ87" s="349">
        <f ca="1" t="shared" si="65"/>
        <v>0</v>
      </c>
      <c r="AK87" s="353">
        <f t="shared" si="78"/>
        <v>0</v>
      </c>
      <c r="AL87" s="354">
        <f>IF(AG87="","",RANK(AG87,$AG$6:$AG$205,1)+COUNTIF($AG$6:AG87,AG87)-1)</f>
      </c>
    </row>
    <row r="88" spans="2:38" s="266" customFormat="1" ht="13.5">
      <c r="B88" s="329">
        <f t="shared" si="66"/>
      </c>
      <c r="C88" s="330" t="s">
        <v>6</v>
      </c>
      <c r="D88" s="331"/>
      <c r="E88" s="330"/>
      <c r="F88" s="331"/>
      <c r="G88" s="330"/>
      <c r="H88" s="330"/>
      <c r="I88" s="330"/>
      <c r="J88" s="331"/>
      <c r="K88" s="331"/>
      <c r="L88" s="331"/>
      <c r="M88" s="331"/>
      <c r="N88" s="331"/>
      <c r="O88" s="331"/>
      <c r="P88" s="332"/>
      <c r="Q88" s="333"/>
      <c r="R88" s="331"/>
      <c r="S88" s="334"/>
      <c r="T88" s="335">
        <f t="shared" si="67"/>
        <v>0</v>
      </c>
      <c r="U88" s="336">
        <f t="shared" si="68"/>
        <v>0</v>
      </c>
      <c r="V88" s="336">
        <f t="shared" si="69"/>
        <v>0</v>
      </c>
      <c r="W88" s="337"/>
      <c r="X88" s="336">
        <f t="shared" si="61"/>
        <v>0</v>
      </c>
      <c r="Y88" s="336">
        <f t="shared" si="62"/>
        <v>0</v>
      </c>
      <c r="Z88" s="336">
        <f t="shared" si="63"/>
        <v>0</v>
      </c>
      <c r="AA88" s="336">
        <f t="shared" si="70"/>
        <v>0</v>
      </c>
      <c r="AB88" s="338">
        <f t="shared" si="71"/>
        <v>0</v>
      </c>
      <c r="AC88" s="338">
        <f t="shared" si="64"/>
        <v>0</v>
      </c>
      <c r="AD88" s="336">
        <f t="shared" si="72"/>
        <v>0</v>
      </c>
      <c r="AE88" s="336">
        <f t="shared" si="73"/>
        <v>0</v>
      </c>
      <c r="AF88" s="338">
        <f t="shared" si="74"/>
        <v>0</v>
      </c>
      <c r="AG88" s="339">
        <f t="shared" si="75"/>
      </c>
      <c r="AH88" s="336">
        <f ca="1" t="shared" si="76"/>
        <v>0</v>
      </c>
      <c r="AI88" s="336">
        <f ca="1" t="shared" si="77"/>
        <v>0</v>
      </c>
      <c r="AJ88" s="336">
        <f ca="1" t="shared" si="65"/>
        <v>0</v>
      </c>
      <c r="AK88" s="340">
        <f t="shared" si="78"/>
        <v>0</v>
      </c>
      <c r="AL88" s="341">
        <f>IF(AG88="","",RANK(AG88,$AG$6:$AG$205,1)+COUNTIF($AG$6:AG88,AG88)-1)</f>
      </c>
    </row>
    <row r="89" spans="2:38" s="266" customFormat="1" ht="13.5">
      <c r="B89" s="342">
        <f t="shared" si="66"/>
      </c>
      <c r="C89" s="343" t="s">
        <v>6</v>
      </c>
      <c r="D89" s="344"/>
      <c r="E89" s="343"/>
      <c r="F89" s="344"/>
      <c r="G89" s="343"/>
      <c r="H89" s="343"/>
      <c r="I89" s="343"/>
      <c r="J89" s="344"/>
      <c r="K89" s="344"/>
      <c r="L89" s="344"/>
      <c r="M89" s="344"/>
      <c r="N89" s="344"/>
      <c r="O89" s="344"/>
      <c r="P89" s="345"/>
      <c r="Q89" s="346"/>
      <c r="R89" s="344"/>
      <c r="S89" s="355"/>
      <c r="T89" s="348">
        <f t="shared" si="67"/>
        <v>0</v>
      </c>
      <c r="U89" s="349">
        <f t="shared" si="68"/>
        <v>0</v>
      </c>
      <c r="V89" s="349">
        <f t="shared" si="69"/>
        <v>0</v>
      </c>
      <c r="W89" s="350"/>
      <c r="X89" s="349">
        <f t="shared" si="61"/>
        <v>0</v>
      </c>
      <c r="Y89" s="349">
        <f t="shared" si="62"/>
        <v>0</v>
      </c>
      <c r="Z89" s="349">
        <f t="shared" si="63"/>
        <v>0</v>
      </c>
      <c r="AA89" s="349">
        <f t="shared" si="70"/>
        <v>0</v>
      </c>
      <c r="AB89" s="351">
        <f t="shared" si="71"/>
        <v>0</v>
      </c>
      <c r="AC89" s="351">
        <f t="shared" si="64"/>
        <v>0</v>
      </c>
      <c r="AD89" s="349">
        <f t="shared" si="72"/>
        <v>0</v>
      </c>
      <c r="AE89" s="349">
        <f t="shared" si="73"/>
        <v>0</v>
      </c>
      <c r="AF89" s="351">
        <f t="shared" si="74"/>
        <v>0</v>
      </c>
      <c r="AG89" s="352">
        <f t="shared" si="75"/>
      </c>
      <c r="AH89" s="349">
        <f ca="1" t="shared" si="76"/>
        <v>0</v>
      </c>
      <c r="AI89" s="349">
        <f ca="1" t="shared" si="77"/>
        <v>0</v>
      </c>
      <c r="AJ89" s="349">
        <f ca="1" t="shared" si="65"/>
        <v>0</v>
      </c>
      <c r="AK89" s="353">
        <f t="shared" si="78"/>
        <v>0</v>
      </c>
      <c r="AL89" s="354">
        <f>IF(AG89="","",RANK(AG89,$AG$6:$AG$205,1)+COUNTIF($AG$6:AG89,AG89)-1)</f>
      </c>
    </row>
    <row r="90" spans="2:38" s="266" customFormat="1" ht="13.5">
      <c r="B90" s="329">
        <f t="shared" si="66"/>
      </c>
      <c r="C90" s="330" t="s">
        <v>6</v>
      </c>
      <c r="D90" s="331"/>
      <c r="E90" s="330"/>
      <c r="F90" s="331"/>
      <c r="G90" s="330"/>
      <c r="H90" s="330"/>
      <c r="I90" s="330"/>
      <c r="J90" s="331"/>
      <c r="K90" s="331"/>
      <c r="L90" s="331"/>
      <c r="M90" s="331"/>
      <c r="N90" s="331"/>
      <c r="O90" s="331"/>
      <c r="P90" s="332"/>
      <c r="Q90" s="333"/>
      <c r="R90" s="331"/>
      <c r="S90" s="334"/>
      <c r="T90" s="335">
        <f t="shared" si="67"/>
        <v>0</v>
      </c>
      <c r="U90" s="336">
        <f t="shared" si="68"/>
        <v>0</v>
      </c>
      <c r="V90" s="336">
        <f t="shared" si="69"/>
        <v>0</v>
      </c>
      <c r="W90" s="337"/>
      <c r="X90" s="336">
        <f t="shared" si="61"/>
        <v>0</v>
      </c>
      <c r="Y90" s="336">
        <f t="shared" si="62"/>
        <v>0</v>
      </c>
      <c r="Z90" s="336">
        <f t="shared" si="63"/>
        <v>0</v>
      </c>
      <c r="AA90" s="336">
        <f t="shared" si="70"/>
        <v>0</v>
      </c>
      <c r="AB90" s="338">
        <f>IF(Y90+AA90,(U90+V90+W90)/(Y90+AA90),0)</f>
        <v>0</v>
      </c>
      <c r="AC90" s="338">
        <f t="shared" si="64"/>
        <v>0</v>
      </c>
      <c r="AD90" s="336">
        <f t="shared" si="72"/>
        <v>0</v>
      </c>
      <c r="AE90" s="336">
        <f t="shared" si="73"/>
        <v>0</v>
      </c>
      <c r="AF90" s="338">
        <f t="shared" si="74"/>
        <v>0</v>
      </c>
      <c r="AG90" s="339">
        <f>IF(AND(NOT(ISBLANK(Q90)),C90&lt;&gt;"None"),Q90+AF90,"")</f>
      </c>
      <c r="AH90" s="336">
        <f ca="1">MAX(IF(AND(Q90,C90&lt;&gt;"None"),R90-(U90/24)*(NOW()-Q90)*24,0),0)</f>
        <v>0</v>
      </c>
      <c r="AI90" s="336">
        <f ca="1" t="shared" si="77"/>
        <v>0</v>
      </c>
      <c r="AJ90" s="336">
        <f ca="1" t="shared" si="65"/>
        <v>0</v>
      </c>
      <c r="AK90" s="340">
        <f t="shared" si="78"/>
        <v>0</v>
      </c>
      <c r="AL90" s="341">
        <f>IF(AG90="","",RANK(AG90,$AG$6:$AG$205,1)+COUNTIF($AG$6:AG90,AG90)-1)</f>
      </c>
    </row>
    <row r="91" spans="2:38" s="266" customFormat="1" ht="13.5">
      <c r="B91" s="342">
        <f t="shared" si="66"/>
      </c>
      <c r="C91" s="343" t="s">
        <v>6</v>
      </c>
      <c r="D91" s="344"/>
      <c r="E91" s="343"/>
      <c r="F91" s="344"/>
      <c r="G91" s="343"/>
      <c r="H91" s="343"/>
      <c r="I91" s="343"/>
      <c r="J91" s="344"/>
      <c r="K91" s="344"/>
      <c r="L91" s="344"/>
      <c r="M91" s="344"/>
      <c r="N91" s="344"/>
      <c r="O91" s="344"/>
      <c r="P91" s="345"/>
      <c r="Q91" s="346"/>
      <c r="R91" s="344"/>
      <c r="S91" s="347"/>
      <c r="T91" s="348">
        <f t="shared" si="67"/>
        <v>0</v>
      </c>
      <c r="U91" s="349">
        <f t="shared" si="68"/>
        <v>0</v>
      </c>
      <c r="V91" s="349">
        <f t="shared" si="69"/>
        <v>0</v>
      </c>
      <c r="W91" s="350"/>
      <c r="X91" s="349">
        <f t="shared" si="61"/>
        <v>0</v>
      </c>
      <c r="Y91" s="349">
        <f t="shared" si="62"/>
        <v>0</v>
      </c>
      <c r="Z91" s="349">
        <f t="shared" si="63"/>
        <v>0</v>
      </c>
      <c r="AA91" s="349">
        <f t="shared" si="70"/>
        <v>0</v>
      </c>
      <c r="AB91" s="351">
        <f aca="true" t="shared" si="79" ref="AB91:AB105">IF(Y91+AA91,(U91+V91+W91)/(Y91+AA91),0)</f>
        <v>0</v>
      </c>
      <c r="AC91" s="351">
        <f t="shared" si="64"/>
        <v>0</v>
      </c>
      <c r="AD91" s="349">
        <f t="shared" si="72"/>
        <v>0</v>
      </c>
      <c r="AE91" s="349">
        <f t="shared" si="73"/>
        <v>0</v>
      </c>
      <c r="AF91" s="351">
        <f t="shared" si="74"/>
        <v>0</v>
      </c>
      <c r="AG91" s="352">
        <f aca="true" t="shared" si="80" ref="AG91:AG105">IF(AND(NOT(ISBLANK(Q91)),C91&lt;&gt;"None"),Q91+AF91,"")</f>
      </c>
      <c r="AH91" s="349">
        <f aca="true" ca="1" t="shared" si="81" ref="AH91:AH105">MAX(IF(AND(Q91,C91&lt;&gt;"None"),R91-(U91/24)*(NOW()-Q91)*24,0),0)</f>
        <v>0</v>
      </c>
      <c r="AI91" s="349">
        <f ca="1" t="shared" si="77"/>
        <v>0</v>
      </c>
      <c r="AJ91" s="349">
        <f ca="1" t="shared" si="65"/>
        <v>0</v>
      </c>
      <c r="AK91" s="353">
        <f t="shared" si="78"/>
        <v>0</v>
      </c>
      <c r="AL91" s="354">
        <f>IF(AG91="","",RANK(AG91,$AG$6:$AG$205,1)+COUNTIF($AG$6:AG91,AG91)-1)</f>
      </c>
    </row>
    <row r="92" spans="2:38" s="266" customFormat="1" ht="13.5">
      <c r="B92" s="329">
        <f t="shared" si="66"/>
      </c>
      <c r="C92" s="330" t="s">
        <v>6</v>
      </c>
      <c r="D92" s="331"/>
      <c r="E92" s="330"/>
      <c r="F92" s="331"/>
      <c r="G92" s="330"/>
      <c r="H92" s="330"/>
      <c r="I92" s="330"/>
      <c r="J92" s="331"/>
      <c r="K92" s="331"/>
      <c r="L92" s="331"/>
      <c r="M92" s="331"/>
      <c r="N92" s="331"/>
      <c r="O92" s="331"/>
      <c r="P92" s="332"/>
      <c r="Q92" s="333"/>
      <c r="R92" s="331"/>
      <c r="S92" s="334"/>
      <c r="T92" s="335">
        <f t="shared" si="67"/>
        <v>0</v>
      </c>
      <c r="U92" s="336">
        <f t="shared" si="68"/>
        <v>0</v>
      </c>
      <c r="V92" s="336">
        <f t="shared" si="69"/>
        <v>0</v>
      </c>
      <c r="W92" s="337"/>
      <c r="X92" s="336">
        <f t="shared" si="61"/>
        <v>0</v>
      </c>
      <c r="Y92" s="336">
        <f t="shared" si="62"/>
        <v>0</v>
      </c>
      <c r="Z92" s="336">
        <f t="shared" si="63"/>
        <v>0</v>
      </c>
      <c r="AA92" s="336">
        <f t="shared" si="70"/>
        <v>0</v>
      </c>
      <c r="AB92" s="338">
        <f t="shared" si="79"/>
        <v>0</v>
      </c>
      <c r="AC92" s="338">
        <f t="shared" si="64"/>
        <v>0</v>
      </c>
      <c r="AD92" s="336">
        <f t="shared" si="72"/>
        <v>0</v>
      </c>
      <c r="AE92" s="336">
        <f t="shared" si="73"/>
        <v>0</v>
      </c>
      <c r="AF92" s="338">
        <f t="shared" si="74"/>
        <v>0</v>
      </c>
      <c r="AG92" s="339">
        <f t="shared" si="80"/>
      </c>
      <c r="AH92" s="336">
        <f ca="1" t="shared" si="81"/>
        <v>0</v>
      </c>
      <c r="AI92" s="336">
        <f ca="1" t="shared" si="77"/>
        <v>0</v>
      </c>
      <c r="AJ92" s="336">
        <f ca="1" t="shared" si="65"/>
        <v>0</v>
      </c>
      <c r="AK92" s="340">
        <f t="shared" si="78"/>
        <v>0</v>
      </c>
      <c r="AL92" s="341">
        <f>IF(AG92="","",RANK(AG92,$AG$6:$AG$205,1)+COUNTIF($AG$6:AG92,AG92)-1)</f>
      </c>
    </row>
    <row r="93" spans="2:38" s="266" customFormat="1" ht="13.5">
      <c r="B93" s="342">
        <f t="shared" si="66"/>
      </c>
      <c r="C93" s="343" t="s">
        <v>6</v>
      </c>
      <c r="D93" s="344"/>
      <c r="E93" s="343"/>
      <c r="F93" s="344"/>
      <c r="G93" s="343"/>
      <c r="H93" s="343"/>
      <c r="I93" s="343"/>
      <c r="J93" s="344"/>
      <c r="K93" s="344"/>
      <c r="L93" s="344"/>
      <c r="M93" s="344"/>
      <c r="N93" s="344"/>
      <c r="O93" s="344"/>
      <c r="P93" s="345"/>
      <c r="Q93" s="346"/>
      <c r="R93" s="344"/>
      <c r="S93" s="347"/>
      <c r="T93" s="348">
        <f t="shared" si="67"/>
        <v>0</v>
      </c>
      <c r="U93" s="349">
        <f t="shared" si="68"/>
        <v>0</v>
      </c>
      <c r="V93" s="349">
        <f t="shared" si="69"/>
        <v>0</v>
      </c>
      <c r="W93" s="350"/>
      <c r="X93" s="349">
        <f t="shared" si="61"/>
        <v>0</v>
      </c>
      <c r="Y93" s="349">
        <f t="shared" si="62"/>
        <v>0</v>
      </c>
      <c r="Z93" s="349">
        <f t="shared" si="63"/>
        <v>0</v>
      </c>
      <c r="AA93" s="349">
        <f t="shared" si="70"/>
        <v>0</v>
      </c>
      <c r="AB93" s="351">
        <f t="shared" si="79"/>
        <v>0</v>
      </c>
      <c r="AC93" s="351">
        <f t="shared" si="64"/>
        <v>0</v>
      </c>
      <c r="AD93" s="349">
        <f t="shared" si="72"/>
        <v>0</v>
      </c>
      <c r="AE93" s="349">
        <f t="shared" si="73"/>
        <v>0</v>
      </c>
      <c r="AF93" s="351">
        <f t="shared" si="74"/>
        <v>0</v>
      </c>
      <c r="AG93" s="352">
        <f t="shared" si="80"/>
      </c>
      <c r="AH93" s="349">
        <f ca="1" t="shared" si="81"/>
        <v>0</v>
      </c>
      <c r="AI93" s="349">
        <f ca="1" t="shared" si="77"/>
        <v>0</v>
      </c>
      <c r="AJ93" s="349">
        <f ca="1" t="shared" si="65"/>
        <v>0</v>
      </c>
      <c r="AK93" s="353">
        <f t="shared" si="78"/>
        <v>0</v>
      </c>
      <c r="AL93" s="354">
        <f>IF(AG93="","",RANK(AG93,$AG$6:$AG$205,1)+COUNTIF($AG$6:AG93,AG93)-1)</f>
      </c>
    </row>
    <row r="94" spans="2:38" s="266" customFormat="1" ht="13.5">
      <c r="B94" s="329">
        <f t="shared" si="66"/>
      </c>
      <c r="C94" s="330" t="s">
        <v>6</v>
      </c>
      <c r="D94" s="331"/>
      <c r="E94" s="330"/>
      <c r="F94" s="331"/>
      <c r="G94" s="330"/>
      <c r="H94" s="330"/>
      <c r="I94" s="330"/>
      <c r="J94" s="331"/>
      <c r="K94" s="331"/>
      <c r="L94" s="331"/>
      <c r="M94" s="331"/>
      <c r="N94" s="331"/>
      <c r="O94" s="331"/>
      <c r="P94" s="332"/>
      <c r="Q94" s="333"/>
      <c r="R94" s="331"/>
      <c r="S94" s="334"/>
      <c r="T94" s="335">
        <f t="shared" si="67"/>
        <v>0</v>
      </c>
      <c r="U94" s="336">
        <f t="shared" si="68"/>
        <v>0</v>
      </c>
      <c r="V94" s="336">
        <f t="shared" si="69"/>
        <v>0</v>
      </c>
      <c r="W94" s="337"/>
      <c r="X94" s="336">
        <f t="shared" si="61"/>
        <v>0</v>
      </c>
      <c r="Y94" s="336">
        <f t="shared" si="62"/>
        <v>0</v>
      </c>
      <c r="Z94" s="336">
        <f t="shared" si="63"/>
        <v>0</v>
      </c>
      <c r="AA94" s="336">
        <f t="shared" si="70"/>
        <v>0</v>
      </c>
      <c r="AB94" s="338">
        <f t="shared" si="79"/>
        <v>0</v>
      </c>
      <c r="AC94" s="338">
        <f t="shared" si="64"/>
        <v>0</v>
      </c>
      <c r="AD94" s="336">
        <f t="shared" si="72"/>
        <v>0</v>
      </c>
      <c r="AE94" s="336">
        <f t="shared" si="73"/>
        <v>0</v>
      </c>
      <c r="AF94" s="338">
        <f t="shared" si="74"/>
        <v>0</v>
      </c>
      <c r="AG94" s="339">
        <f t="shared" si="80"/>
      </c>
      <c r="AH94" s="336">
        <f ca="1" t="shared" si="81"/>
        <v>0</v>
      </c>
      <c r="AI94" s="336">
        <f ca="1" t="shared" si="77"/>
        <v>0</v>
      </c>
      <c r="AJ94" s="336">
        <f ca="1" t="shared" si="65"/>
        <v>0</v>
      </c>
      <c r="AK94" s="340">
        <f t="shared" si="78"/>
        <v>0</v>
      </c>
      <c r="AL94" s="341">
        <f>IF(AG94="","",RANK(AG94,$AG$6:$AG$205,1)+COUNTIF($AG$6:AG94,AG94)-1)</f>
      </c>
    </row>
    <row r="95" spans="2:38" s="266" customFormat="1" ht="13.5">
      <c r="B95" s="342">
        <f t="shared" si="66"/>
      </c>
      <c r="C95" s="343" t="s">
        <v>6</v>
      </c>
      <c r="D95" s="344"/>
      <c r="E95" s="343"/>
      <c r="F95" s="344"/>
      <c r="G95" s="343"/>
      <c r="H95" s="343"/>
      <c r="I95" s="343"/>
      <c r="J95" s="344"/>
      <c r="K95" s="344"/>
      <c r="L95" s="344"/>
      <c r="M95" s="344"/>
      <c r="N95" s="344"/>
      <c r="O95" s="344"/>
      <c r="P95" s="345"/>
      <c r="Q95" s="346"/>
      <c r="R95" s="344"/>
      <c r="S95" s="347"/>
      <c r="T95" s="348">
        <f t="shared" si="67"/>
        <v>0</v>
      </c>
      <c r="U95" s="349">
        <f t="shared" si="68"/>
        <v>0</v>
      </c>
      <c r="V95" s="349">
        <f t="shared" si="69"/>
        <v>0</v>
      </c>
      <c r="W95" s="350"/>
      <c r="X95" s="349">
        <f t="shared" si="61"/>
        <v>0</v>
      </c>
      <c r="Y95" s="349">
        <f t="shared" si="62"/>
        <v>0</v>
      </c>
      <c r="Z95" s="349">
        <f t="shared" si="63"/>
        <v>0</v>
      </c>
      <c r="AA95" s="349">
        <f t="shared" si="70"/>
        <v>0</v>
      </c>
      <c r="AB95" s="351">
        <f t="shared" si="79"/>
        <v>0</v>
      </c>
      <c r="AC95" s="351">
        <f t="shared" si="64"/>
        <v>0</v>
      </c>
      <c r="AD95" s="349">
        <f t="shared" si="72"/>
        <v>0</v>
      </c>
      <c r="AE95" s="349">
        <f t="shared" si="73"/>
        <v>0</v>
      </c>
      <c r="AF95" s="351">
        <f t="shared" si="74"/>
        <v>0</v>
      </c>
      <c r="AG95" s="352">
        <f t="shared" si="80"/>
      </c>
      <c r="AH95" s="349">
        <f ca="1" t="shared" si="81"/>
        <v>0</v>
      </c>
      <c r="AI95" s="349">
        <f ca="1" t="shared" si="77"/>
        <v>0</v>
      </c>
      <c r="AJ95" s="349">
        <f ca="1" t="shared" si="65"/>
        <v>0</v>
      </c>
      <c r="AK95" s="353">
        <f t="shared" si="78"/>
        <v>0</v>
      </c>
      <c r="AL95" s="354">
        <f>IF(AG95="","",RANK(AG95,$AG$6:$AG$205,1)+COUNTIF($AG$6:AG95,AG95)-1)</f>
      </c>
    </row>
    <row r="96" spans="2:38" s="266" customFormat="1" ht="13.5">
      <c r="B96" s="329">
        <f t="shared" si="66"/>
      </c>
      <c r="C96" s="330" t="s">
        <v>6</v>
      </c>
      <c r="D96" s="331"/>
      <c r="E96" s="330"/>
      <c r="F96" s="331"/>
      <c r="G96" s="330"/>
      <c r="H96" s="330"/>
      <c r="I96" s="330"/>
      <c r="J96" s="331"/>
      <c r="K96" s="331"/>
      <c r="L96" s="331"/>
      <c r="M96" s="331"/>
      <c r="N96" s="331"/>
      <c r="O96" s="331"/>
      <c r="P96" s="332"/>
      <c r="Q96" s="333"/>
      <c r="R96" s="331"/>
      <c r="S96" s="334"/>
      <c r="T96" s="335">
        <f t="shared" si="67"/>
        <v>0</v>
      </c>
      <c r="U96" s="336">
        <f t="shared" si="68"/>
        <v>0</v>
      </c>
      <c r="V96" s="336">
        <f t="shared" si="69"/>
        <v>0</v>
      </c>
      <c r="W96" s="337"/>
      <c r="X96" s="336">
        <f t="shared" si="61"/>
        <v>0</v>
      </c>
      <c r="Y96" s="336">
        <f t="shared" si="62"/>
        <v>0</v>
      </c>
      <c r="Z96" s="336">
        <f t="shared" si="63"/>
        <v>0</v>
      </c>
      <c r="AA96" s="336">
        <f t="shared" si="70"/>
        <v>0</v>
      </c>
      <c r="AB96" s="338">
        <f t="shared" si="79"/>
        <v>0</v>
      </c>
      <c r="AC96" s="338">
        <f t="shared" si="64"/>
        <v>0</v>
      </c>
      <c r="AD96" s="336">
        <f t="shared" si="72"/>
        <v>0</v>
      </c>
      <c r="AE96" s="336">
        <f t="shared" si="73"/>
        <v>0</v>
      </c>
      <c r="AF96" s="338">
        <f t="shared" si="74"/>
        <v>0</v>
      </c>
      <c r="AG96" s="339">
        <f t="shared" si="80"/>
      </c>
      <c r="AH96" s="336">
        <f ca="1" t="shared" si="81"/>
        <v>0</v>
      </c>
      <c r="AI96" s="336">
        <f ca="1" t="shared" si="77"/>
        <v>0</v>
      </c>
      <c r="AJ96" s="336">
        <f ca="1" t="shared" si="65"/>
        <v>0</v>
      </c>
      <c r="AK96" s="340">
        <f t="shared" si="78"/>
        <v>0</v>
      </c>
      <c r="AL96" s="341">
        <f>IF(AG96="","",RANK(AG96,$AG$6:$AG$205,1)+COUNTIF($AG$6:AG96,AG96)-1)</f>
      </c>
    </row>
    <row r="97" spans="2:38" s="266" customFormat="1" ht="13.5">
      <c r="B97" s="342">
        <f t="shared" si="66"/>
      </c>
      <c r="C97" s="343" t="s">
        <v>6</v>
      </c>
      <c r="D97" s="344"/>
      <c r="E97" s="343"/>
      <c r="F97" s="344"/>
      <c r="G97" s="343"/>
      <c r="H97" s="343"/>
      <c r="I97" s="343"/>
      <c r="J97" s="344"/>
      <c r="K97" s="344"/>
      <c r="L97" s="344"/>
      <c r="M97" s="344"/>
      <c r="N97" s="344"/>
      <c r="O97" s="344"/>
      <c r="P97" s="345"/>
      <c r="Q97" s="346"/>
      <c r="R97" s="344"/>
      <c r="S97" s="347"/>
      <c r="T97" s="348">
        <f t="shared" si="67"/>
        <v>0</v>
      </c>
      <c r="U97" s="349">
        <f t="shared" si="68"/>
        <v>0</v>
      </c>
      <c r="V97" s="349">
        <f t="shared" si="69"/>
        <v>0</v>
      </c>
      <c r="W97" s="350"/>
      <c r="X97" s="349">
        <f t="shared" si="61"/>
        <v>0</v>
      </c>
      <c r="Y97" s="349">
        <f t="shared" si="62"/>
        <v>0</v>
      </c>
      <c r="Z97" s="349">
        <f t="shared" si="63"/>
        <v>0</v>
      </c>
      <c r="AA97" s="349">
        <f t="shared" si="70"/>
        <v>0</v>
      </c>
      <c r="AB97" s="351">
        <f t="shared" si="79"/>
        <v>0</v>
      </c>
      <c r="AC97" s="351">
        <f t="shared" si="64"/>
        <v>0</v>
      </c>
      <c r="AD97" s="349">
        <f t="shared" si="72"/>
        <v>0</v>
      </c>
      <c r="AE97" s="349">
        <f t="shared" si="73"/>
        <v>0</v>
      </c>
      <c r="AF97" s="351">
        <f t="shared" si="74"/>
        <v>0</v>
      </c>
      <c r="AG97" s="352">
        <f t="shared" si="80"/>
      </c>
      <c r="AH97" s="349">
        <f ca="1" t="shared" si="81"/>
        <v>0</v>
      </c>
      <c r="AI97" s="349">
        <f ca="1" t="shared" si="77"/>
        <v>0</v>
      </c>
      <c r="AJ97" s="349">
        <f ca="1" t="shared" si="65"/>
        <v>0</v>
      </c>
      <c r="AK97" s="353">
        <f t="shared" si="78"/>
        <v>0</v>
      </c>
      <c r="AL97" s="354">
        <f>IF(AG97="","",RANK(AG97,$AG$6:$AG$205,1)+COUNTIF($AG$6:AG97,AG97)-1)</f>
      </c>
    </row>
    <row r="98" spans="2:38" s="266" customFormat="1" ht="13.5">
      <c r="B98" s="329">
        <f t="shared" si="66"/>
      </c>
      <c r="C98" s="330" t="s">
        <v>6</v>
      </c>
      <c r="D98" s="331"/>
      <c r="E98" s="330"/>
      <c r="F98" s="331"/>
      <c r="G98" s="330"/>
      <c r="H98" s="330"/>
      <c r="I98" s="330"/>
      <c r="J98" s="331"/>
      <c r="K98" s="331"/>
      <c r="L98" s="331"/>
      <c r="M98" s="331"/>
      <c r="N98" s="331"/>
      <c r="O98" s="331"/>
      <c r="P98" s="332"/>
      <c r="Q98" s="333"/>
      <c r="R98" s="331"/>
      <c r="S98" s="334"/>
      <c r="T98" s="335">
        <f t="shared" si="67"/>
        <v>0</v>
      </c>
      <c r="U98" s="336">
        <f t="shared" si="68"/>
        <v>0</v>
      </c>
      <c r="V98" s="336">
        <f t="shared" si="69"/>
        <v>0</v>
      </c>
      <c r="W98" s="337"/>
      <c r="X98" s="336">
        <f t="shared" si="61"/>
        <v>0</v>
      </c>
      <c r="Y98" s="336">
        <f t="shared" si="62"/>
        <v>0</v>
      </c>
      <c r="Z98" s="336">
        <f t="shared" si="63"/>
        <v>0</v>
      </c>
      <c r="AA98" s="336">
        <f t="shared" si="70"/>
        <v>0</v>
      </c>
      <c r="AB98" s="338">
        <f t="shared" si="79"/>
        <v>0</v>
      </c>
      <c r="AC98" s="338">
        <f t="shared" si="64"/>
        <v>0</v>
      </c>
      <c r="AD98" s="336">
        <f t="shared" si="72"/>
        <v>0</v>
      </c>
      <c r="AE98" s="336">
        <f t="shared" si="73"/>
        <v>0</v>
      </c>
      <c r="AF98" s="338">
        <f t="shared" si="74"/>
        <v>0</v>
      </c>
      <c r="AG98" s="339">
        <f t="shared" si="80"/>
      </c>
      <c r="AH98" s="336">
        <f ca="1" t="shared" si="81"/>
        <v>0</v>
      </c>
      <c r="AI98" s="336">
        <f ca="1" t="shared" si="77"/>
        <v>0</v>
      </c>
      <c r="AJ98" s="336">
        <f ca="1" t="shared" si="65"/>
        <v>0</v>
      </c>
      <c r="AK98" s="340">
        <f t="shared" si="78"/>
        <v>0</v>
      </c>
      <c r="AL98" s="341">
        <f>IF(AG98="","",RANK(AG98,$AG$6:$AG$205,1)+COUNTIF($AG$6:AG98,AG98)-1)</f>
      </c>
    </row>
    <row r="99" spans="2:38" s="266" customFormat="1" ht="13.5">
      <c r="B99" s="342">
        <f t="shared" si="66"/>
      </c>
      <c r="C99" s="343" t="s">
        <v>6</v>
      </c>
      <c r="D99" s="344"/>
      <c r="E99" s="343"/>
      <c r="F99" s="344"/>
      <c r="G99" s="343"/>
      <c r="H99" s="343"/>
      <c r="I99" s="343"/>
      <c r="J99" s="344"/>
      <c r="K99" s="344"/>
      <c r="L99" s="344"/>
      <c r="M99" s="344"/>
      <c r="N99" s="344"/>
      <c r="O99" s="344"/>
      <c r="P99" s="345"/>
      <c r="Q99" s="346"/>
      <c r="R99" s="344"/>
      <c r="S99" s="355"/>
      <c r="T99" s="348">
        <f t="shared" si="67"/>
        <v>0</v>
      </c>
      <c r="U99" s="349">
        <f t="shared" si="68"/>
        <v>0</v>
      </c>
      <c r="V99" s="349">
        <f t="shared" si="69"/>
        <v>0</v>
      </c>
      <c r="W99" s="350"/>
      <c r="X99" s="349">
        <f t="shared" si="61"/>
        <v>0</v>
      </c>
      <c r="Y99" s="349">
        <f t="shared" si="62"/>
        <v>0</v>
      </c>
      <c r="Z99" s="349">
        <f t="shared" si="63"/>
        <v>0</v>
      </c>
      <c r="AA99" s="349">
        <f t="shared" si="70"/>
        <v>0</v>
      </c>
      <c r="AB99" s="351">
        <f t="shared" si="79"/>
        <v>0</v>
      </c>
      <c r="AC99" s="351">
        <f t="shared" si="64"/>
        <v>0</v>
      </c>
      <c r="AD99" s="349">
        <f t="shared" si="72"/>
        <v>0</v>
      </c>
      <c r="AE99" s="349">
        <f t="shared" si="73"/>
        <v>0</v>
      </c>
      <c r="AF99" s="351">
        <f t="shared" si="74"/>
        <v>0</v>
      </c>
      <c r="AG99" s="352">
        <f t="shared" si="80"/>
      </c>
      <c r="AH99" s="349">
        <f ca="1" t="shared" si="81"/>
        <v>0</v>
      </c>
      <c r="AI99" s="349">
        <f ca="1" t="shared" si="77"/>
        <v>0</v>
      </c>
      <c r="AJ99" s="349">
        <f ca="1" t="shared" si="65"/>
        <v>0</v>
      </c>
      <c r="AK99" s="353">
        <f t="shared" si="78"/>
        <v>0</v>
      </c>
      <c r="AL99" s="354">
        <f>IF(AG99="","",RANK(AG99,$AG$6:$AG$205,1)+COUNTIF($AG$6:AG99,AG99)-1)</f>
      </c>
    </row>
    <row r="100" spans="2:38" s="266" customFormat="1" ht="13.5">
      <c r="B100" s="329">
        <f t="shared" si="66"/>
      </c>
      <c r="C100" s="330" t="s">
        <v>6</v>
      </c>
      <c r="D100" s="331"/>
      <c r="E100" s="330"/>
      <c r="F100" s="331"/>
      <c r="G100" s="330"/>
      <c r="H100" s="330"/>
      <c r="I100" s="330"/>
      <c r="J100" s="331"/>
      <c r="K100" s="331"/>
      <c r="L100" s="331"/>
      <c r="M100" s="331"/>
      <c r="N100" s="331"/>
      <c r="O100" s="331"/>
      <c r="P100" s="332"/>
      <c r="Q100" s="333"/>
      <c r="R100" s="331"/>
      <c r="S100" s="334"/>
      <c r="T100" s="335">
        <f t="shared" si="67"/>
        <v>0</v>
      </c>
      <c r="U100" s="336">
        <f t="shared" si="68"/>
        <v>0</v>
      </c>
      <c r="V100" s="336">
        <f t="shared" si="69"/>
        <v>0</v>
      </c>
      <c r="W100" s="337"/>
      <c r="X100" s="336">
        <f t="shared" si="61"/>
        <v>0</v>
      </c>
      <c r="Y100" s="336">
        <f t="shared" si="62"/>
        <v>0</v>
      </c>
      <c r="Z100" s="336">
        <f t="shared" si="63"/>
        <v>0</v>
      </c>
      <c r="AA100" s="336">
        <f t="shared" si="70"/>
        <v>0</v>
      </c>
      <c r="AB100" s="338">
        <f t="shared" si="79"/>
        <v>0</v>
      </c>
      <c r="AC100" s="338">
        <f t="shared" si="64"/>
        <v>0</v>
      </c>
      <c r="AD100" s="336">
        <f t="shared" si="72"/>
        <v>0</v>
      </c>
      <c r="AE100" s="336">
        <f t="shared" si="73"/>
        <v>0</v>
      </c>
      <c r="AF100" s="338">
        <f t="shared" si="74"/>
        <v>0</v>
      </c>
      <c r="AG100" s="339">
        <f t="shared" si="80"/>
      </c>
      <c r="AH100" s="336">
        <f ca="1" t="shared" si="81"/>
        <v>0</v>
      </c>
      <c r="AI100" s="336">
        <f ca="1" t="shared" si="77"/>
        <v>0</v>
      </c>
      <c r="AJ100" s="336">
        <f ca="1" t="shared" si="65"/>
        <v>0</v>
      </c>
      <c r="AK100" s="340">
        <f t="shared" si="78"/>
        <v>0</v>
      </c>
      <c r="AL100" s="341">
        <f>IF(AG100="","",RANK(AG100,$AG$6:$AG$205,1)+COUNTIF($AG$6:AG100,AG100)-1)</f>
      </c>
    </row>
    <row r="101" spans="2:38" s="266" customFormat="1" ht="13.5">
      <c r="B101" s="342">
        <f t="shared" si="66"/>
      </c>
      <c r="C101" s="343" t="s">
        <v>6</v>
      </c>
      <c r="D101" s="344"/>
      <c r="E101" s="343"/>
      <c r="F101" s="344"/>
      <c r="G101" s="343"/>
      <c r="H101" s="343"/>
      <c r="I101" s="343"/>
      <c r="J101" s="344"/>
      <c r="K101" s="344"/>
      <c r="L101" s="344"/>
      <c r="M101" s="344"/>
      <c r="N101" s="344"/>
      <c r="O101" s="344"/>
      <c r="P101" s="345"/>
      <c r="Q101" s="346"/>
      <c r="R101" s="344"/>
      <c r="S101" s="347"/>
      <c r="T101" s="348">
        <f t="shared" si="67"/>
        <v>0</v>
      </c>
      <c r="U101" s="349">
        <f t="shared" si="68"/>
        <v>0</v>
      </c>
      <c r="V101" s="349">
        <f t="shared" si="69"/>
        <v>0</v>
      </c>
      <c r="W101" s="350"/>
      <c r="X101" s="349">
        <f t="shared" si="61"/>
        <v>0</v>
      </c>
      <c r="Y101" s="349">
        <f t="shared" si="62"/>
        <v>0</v>
      </c>
      <c r="Z101" s="349">
        <f t="shared" si="63"/>
        <v>0</v>
      </c>
      <c r="AA101" s="349">
        <f t="shared" si="70"/>
        <v>0</v>
      </c>
      <c r="AB101" s="351">
        <f t="shared" si="79"/>
        <v>0</v>
      </c>
      <c r="AC101" s="351">
        <f t="shared" si="64"/>
        <v>0</v>
      </c>
      <c r="AD101" s="349">
        <f t="shared" si="72"/>
        <v>0</v>
      </c>
      <c r="AE101" s="349">
        <f t="shared" si="73"/>
        <v>0</v>
      </c>
      <c r="AF101" s="351">
        <f t="shared" si="74"/>
        <v>0</v>
      </c>
      <c r="AG101" s="352">
        <f t="shared" si="80"/>
      </c>
      <c r="AH101" s="349">
        <f ca="1" t="shared" si="81"/>
        <v>0</v>
      </c>
      <c r="AI101" s="349">
        <f ca="1" t="shared" si="77"/>
        <v>0</v>
      </c>
      <c r="AJ101" s="349">
        <f ca="1" t="shared" si="65"/>
        <v>0</v>
      </c>
      <c r="AK101" s="353">
        <f t="shared" si="78"/>
        <v>0</v>
      </c>
      <c r="AL101" s="354">
        <f>IF(AG101="","",RANK(AG101,$AG$6:$AG$205,1)+COUNTIF($AG$6:AG101,AG101)-1)</f>
      </c>
    </row>
    <row r="102" spans="2:38" s="266" customFormat="1" ht="13.5">
      <c r="B102" s="329">
        <f aca="true" t="shared" si="82" ref="B102:B133">IF(AG102="","",RANK(AL102,$AL$6:$AL$205,1))</f>
      </c>
      <c r="C102" s="330" t="s">
        <v>6</v>
      </c>
      <c r="D102" s="331"/>
      <c r="E102" s="330"/>
      <c r="F102" s="331"/>
      <c r="G102" s="330"/>
      <c r="H102" s="330"/>
      <c r="I102" s="330"/>
      <c r="J102" s="331"/>
      <c r="K102" s="331"/>
      <c r="L102" s="331"/>
      <c r="M102" s="331"/>
      <c r="N102" s="331"/>
      <c r="O102" s="331"/>
      <c r="P102" s="332"/>
      <c r="Q102" s="333"/>
      <c r="R102" s="331"/>
      <c r="S102" s="334"/>
      <c r="T102" s="335">
        <f t="shared" si="67"/>
        <v>0</v>
      </c>
      <c r="U102" s="336">
        <f t="shared" si="68"/>
        <v>0</v>
      </c>
      <c r="V102" s="336">
        <f t="shared" si="69"/>
        <v>0</v>
      </c>
      <c r="W102" s="337"/>
      <c r="X102" s="336">
        <f aca="true" t="shared" si="83" ref="X102:X133">VLOOKUP(C102,InfoTable,3,FALSE)*24*IF(N102="",1,IF(VLOOKUP(N102,OwnerData,2,FALSE)="No",1,VLOOKUP(N102,OwnerData,9,FALSE)))</f>
        <v>0</v>
      </c>
      <c r="Y102" s="336">
        <f aca="true" t="shared" si="84" ref="Y102:Y133">IF(L102,L102,VLOOKUP(C102,InfoTable,8,FALSE))*60*24*1.5*(D102/100)*VLOOKUP(C102,InfoTable,5,FALSE)*IF(N102="",1,IF(VLOOKUP(N102,OwnerData,2,FALSE)="No",1,VLOOKUP(N102,OwnerData,10,FALSE)))*IF(N102="",1,IF(VLOOKUP(N102,OwnerData,2,FALSE)="No",1,VLOOKUP(N102,OwnerData,7,FALSE)))</f>
        <v>0</v>
      </c>
      <c r="Z102" s="336">
        <f aca="true" t="shared" si="85" ref="Z102:Z133">IF(L102,L102,VLOOKUP(C102,InfoTable,8,FALSE))*60*24*(D102/100)*VLOOKUP(C102,InfoTable,4,FALSE)*IF(N102="",1,IF(VLOOKUP(N102,OwnerData,2,FALSE)="No",1,VLOOKUP(N102,OwnerData,10,FALSE)))</f>
        <v>0</v>
      </c>
      <c r="AA102" s="336">
        <f t="shared" si="70"/>
        <v>0</v>
      </c>
      <c r="AB102" s="338">
        <f t="shared" si="79"/>
        <v>0</v>
      </c>
      <c r="AC102" s="338">
        <f aca="true" t="shared" si="86" ref="AC102:AC133">IF(Y102,IF($AA$206,(U102+V102+W102+X102*$AD$206/$AA$206)/Y102,(U102+V102+W102+X102*$L$3)/Y102),0)</f>
        <v>0</v>
      </c>
      <c r="AD102" s="336">
        <f t="shared" si="72"/>
        <v>0</v>
      </c>
      <c r="AE102" s="336">
        <f t="shared" si="73"/>
        <v>0</v>
      </c>
      <c r="AF102" s="338">
        <f t="shared" si="74"/>
        <v>0</v>
      </c>
      <c r="AG102" s="339">
        <f t="shared" si="80"/>
      </c>
      <c r="AH102" s="336">
        <f ca="1" t="shared" si="81"/>
        <v>0</v>
      </c>
      <c r="AI102" s="336">
        <f ca="1" t="shared" si="77"/>
        <v>0</v>
      </c>
      <c r="AJ102" s="336">
        <f aca="true" ca="1" t="shared" si="87" ref="AJ102:AJ133">MIN(IF(AND(NOT(ISBLANK(Q102)),C102&lt;&gt;"None"),IF(L102,L102,VLOOKUP(C102,InfoTable,8,FALSE))*((NOW()-Q102)*24)*60*1.5*(D102/100)*IF(N102="",1,IF(VLOOKUP(N102,OwnerData,2,FALSE)="No",1,VLOOKUP(N102,OwnerData,10,FALSE))),0),IF(M102,M102,VLOOKUP(C102,InfoTable,9,FALSE)))*IF(N102="",1,IF(VLOOKUP(N102,OwnerData,2,FALSE)="No",1,VLOOKUP(N102,OwnerData,7,FALSE)))</f>
        <v>0</v>
      </c>
      <c r="AK102" s="340">
        <f t="shared" si="78"/>
        <v>0</v>
      </c>
      <c r="AL102" s="341">
        <f>IF(AG102="","",RANK(AG102,$AG$6:$AG$205,1)+COUNTIF($AG$6:AG102,AG102)-1)</f>
      </c>
    </row>
    <row r="103" spans="2:38" s="266" customFormat="1" ht="13.5">
      <c r="B103" s="342">
        <f t="shared" si="82"/>
      </c>
      <c r="C103" s="343" t="s">
        <v>6</v>
      </c>
      <c r="D103" s="344"/>
      <c r="E103" s="343"/>
      <c r="F103" s="344"/>
      <c r="G103" s="343"/>
      <c r="H103" s="343"/>
      <c r="I103" s="343"/>
      <c r="J103" s="344"/>
      <c r="K103" s="344"/>
      <c r="L103" s="344"/>
      <c r="M103" s="344"/>
      <c r="N103" s="344"/>
      <c r="O103" s="344"/>
      <c r="P103" s="345"/>
      <c r="Q103" s="346"/>
      <c r="R103" s="344"/>
      <c r="S103" s="347"/>
      <c r="T103" s="348">
        <f t="shared" si="67"/>
        <v>0</v>
      </c>
      <c r="U103" s="349">
        <f t="shared" si="68"/>
        <v>0</v>
      </c>
      <c r="V103" s="349">
        <f t="shared" si="69"/>
        <v>0</v>
      </c>
      <c r="W103" s="350"/>
      <c r="X103" s="349">
        <f t="shared" si="83"/>
        <v>0</v>
      </c>
      <c r="Y103" s="349">
        <f t="shared" si="84"/>
        <v>0</v>
      </c>
      <c r="Z103" s="349">
        <f t="shared" si="85"/>
        <v>0</v>
      </c>
      <c r="AA103" s="349">
        <f t="shared" si="70"/>
        <v>0</v>
      </c>
      <c r="AB103" s="351">
        <f t="shared" si="79"/>
        <v>0</v>
      </c>
      <c r="AC103" s="351">
        <f t="shared" si="86"/>
        <v>0</v>
      </c>
      <c r="AD103" s="349">
        <f t="shared" si="72"/>
        <v>0</v>
      </c>
      <c r="AE103" s="349">
        <f t="shared" si="73"/>
        <v>0</v>
      </c>
      <c r="AF103" s="351">
        <f t="shared" si="74"/>
        <v>0</v>
      </c>
      <c r="AG103" s="352">
        <f t="shared" si="80"/>
      </c>
      <c r="AH103" s="349">
        <f ca="1" t="shared" si="81"/>
        <v>0</v>
      </c>
      <c r="AI103" s="349">
        <f ca="1" t="shared" si="77"/>
        <v>0</v>
      </c>
      <c r="AJ103" s="349">
        <f ca="1" t="shared" si="87"/>
        <v>0</v>
      </c>
      <c r="AK103" s="353">
        <f t="shared" si="78"/>
        <v>0</v>
      </c>
      <c r="AL103" s="354">
        <f>IF(AG103="","",RANK(AG103,$AG$6:$AG$205,1)+COUNTIF($AG$6:AG103,AG103)-1)</f>
      </c>
    </row>
    <row r="104" spans="2:38" s="266" customFormat="1" ht="13.5">
      <c r="B104" s="329">
        <f t="shared" si="82"/>
      </c>
      <c r="C104" s="330" t="s">
        <v>6</v>
      </c>
      <c r="D104" s="331"/>
      <c r="E104" s="330"/>
      <c r="F104" s="331"/>
      <c r="G104" s="330"/>
      <c r="H104" s="330"/>
      <c r="I104" s="330"/>
      <c r="J104" s="331"/>
      <c r="K104" s="331"/>
      <c r="L104" s="331"/>
      <c r="M104" s="331"/>
      <c r="N104" s="331"/>
      <c r="O104" s="331"/>
      <c r="P104" s="332"/>
      <c r="Q104" s="333"/>
      <c r="R104" s="331"/>
      <c r="S104" s="334"/>
      <c r="T104" s="335">
        <f t="shared" si="67"/>
        <v>0</v>
      </c>
      <c r="U104" s="336">
        <f t="shared" si="68"/>
        <v>0</v>
      </c>
      <c r="V104" s="336">
        <f t="shared" si="69"/>
        <v>0</v>
      </c>
      <c r="W104" s="337"/>
      <c r="X104" s="336">
        <f t="shared" si="83"/>
        <v>0</v>
      </c>
      <c r="Y104" s="336">
        <f t="shared" si="84"/>
        <v>0</v>
      </c>
      <c r="Z104" s="336">
        <f t="shared" si="85"/>
        <v>0</v>
      </c>
      <c r="AA104" s="336">
        <f t="shared" si="70"/>
        <v>0</v>
      </c>
      <c r="AB104" s="338">
        <f t="shared" si="79"/>
        <v>0</v>
      </c>
      <c r="AC104" s="338">
        <f t="shared" si="86"/>
        <v>0</v>
      </c>
      <c r="AD104" s="336">
        <f t="shared" si="72"/>
        <v>0</v>
      </c>
      <c r="AE104" s="336">
        <f t="shared" si="73"/>
        <v>0</v>
      </c>
      <c r="AF104" s="338">
        <f t="shared" si="74"/>
        <v>0</v>
      </c>
      <c r="AG104" s="339">
        <f t="shared" si="80"/>
      </c>
      <c r="AH104" s="336">
        <f ca="1" t="shared" si="81"/>
        <v>0</v>
      </c>
      <c r="AI104" s="336">
        <f ca="1" t="shared" si="77"/>
        <v>0</v>
      </c>
      <c r="AJ104" s="336">
        <f ca="1" t="shared" si="87"/>
        <v>0</v>
      </c>
      <c r="AK104" s="340">
        <f t="shared" si="78"/>
        <v>0</v>
      </c>
      <c r="AL104" s="341">
        <f>IF(AG104="","",RANK(AG104,$AG$6:$AG$205,1)+COUNTIF($AG$6:AG104,AG104)-1)</f>
      </c>
    </row>
    <row r="105" spans="2:38" s="266" customFormat="1" ht="13.5">
      <c r="B105" s="342">
        <f t="shared" si="82"/>
      </c>
      <c r="C105" s="343" t="s">
        <v>6</v>
      </c>
      <c r="D105" s="344"/>
      <c r="E105" s="343"/>
      <c r="F105" s="344"/>
      <c r="G105" s="343"/>
      <c r="H105" s="343"/>
      <c r="I105" s="343"/>
      <c r="J105" s="344"/>
      <c r="K105" s="344"/>
      <c r="L105" s="344"/>
      <c r="M105" s="344"/>
      <c r="N105" s="344"/>
      <c r="O105" s="344"/>
      <c r="P105" s="345"/>
      <c r="Q105" s="346"/>
      <c r="R105" s="344"/>
      <c r="S105" s="347"/>
      <c r="T105" s="348">
        <f t="shared" si="67"/>
        <v>0</v>
      </c>
      <c r="U105" s="349">
        <f t="shared" si="68"/>
        <v>0</v>
      </c>
      <c r="V105" s="349">
        <f t="shared" si="69"/>
        <v>0</v>
      </c>
      <c r="W105" s="350"/>
      <c r="X105" s="349">
        <f t="shared" si="83"/>
        <v>0</v>
      </c>
      <c r="Y105" s="349">
        <f t="shared" si="84"/>
        <v>0</v>
      </c>
      <c r="Z105" s="349">
        <f t="shared" si="85"/>
        <v>0</v>
      </c>
      <c r="AA105" s="349">
        <f t="shared" si="70"/>
        <v>0</v>
      </c>
      <c r="AB105" s="351">
        <f t="shared" si="79"/>
        <v>0</v>
      </c>
      <c r="AC105" s="351">
        <f t="shared" si="86"/>
        <v>0</v>
      </c>
      <c r="AD105" s="349">
        <f t="shared" si="72"/>
        <v>0</v>
      </c>
      <c r="AE105" s="349">
        <f t="shared" si="73"/>
        <v>0</v>
      </c>
      <c r="AF105" s="351">
        <f t="shared" si="74"/>
        <v>0</v>
      </c>
      <c r="AG105" s="352">
        <f t="shared" si="80"/>
      </c>
      <c r="AH105" s="349">
        <f ca="1" t="shared" si="81"/>
        <v>0</v>
      </c>
      <c r="AI105" s="349">
        <f ca="1" t="shared" si="77"/>
        <v>0</v>
      </c>
      <c r="AJ105" s="349">
        <f ca="1" t="shared" si="87"/>
        <v>0</v>
      </c>
      <c r="AK105" s="353">
        <f t="shared" si="78"/>
        <v>0</v>
      </c>
      <c r="AL105" s="354">
        <f>IF(AG105="","",RANK(AG105,$AG$6:$AG$205,1)+COUNTIF($AG$6:AG105,AG105)-1)</f>
      </c>
    </row>
    <row r="106" spans="2:38" s="266" customFormat="1" ht="13.5">
      <c r="B106" s="329">
        <f t="shared" si="82"/>
      </c>
      <c r="C106" s="330" t="s">
        <v>6</v>
      </c>
      <c r="D106" s="331"/>
      <c r="E106" s="330"/>
      <c r="F106" s="331"/>
      <c r="G106" s="330"/>
      <c r="H106" s="330"/>
      <c r="I106" s="330"/>
      <c r="J106" s="331"/>
      <c r="K106" s="331"/>
      <c r="L106" s="331"/>
      <c r="M106" s="331"/>
      <c r="N106" s="331"/>
      <c r="O106" s="331"/>
      <c r="P106" s="332"/>
      <c r="Q106" s="333"/>
      <c r="R106" s="331"/>
      <c r="S106" s="334"/>
      <c r="T106" s="335">
        <f t="shared" si="67"/>
        <v>0</v>
      </c>
      <c r="U106" s="336">
        <f t="shared" si="68"/>
        <v>0</v>
      </c>
      <c r="V106" s="336">
        <f t="shared" si="69"/>
        <v>0</v>
      </c>
      <c r="W106" s="337"/>
      <c r="X106" s="336">
        <f t="shared" si="83"/>
        <v>0</v>
      </c>
      <c r="Y106" s="336">
        <f t="shared" si="84"/>
        <v>0</v>
      </c>
      <c r="Z106" s="336">
        <f t="shared" si="85"/>
        <v>0</v>
      </c>
      <c r="AA106" s="336">
        <f t="shared" si="70"/>
        <v>0</v>
      </c>
      <c r="AB106" s="338">
        <f>IF(Y106+AA106,(U106+V106+W106)/(Y106+AA106),0)</f>
        <v>0</v>
      </c>
      <c r="AC106" s="338">
        <f t="shared" si="86"/>
        <v>0</v>
      </c>
      <c r="AD106" s="336">
        <f t="shared" si="72"/>
        <v>0</v>
      </c>
      <c r="AE106" s="336">
        <f t="shared" si="73"/>
        <v>0</v>
      </c>
      <c r="AF106" s="338">
        <f t="shared" si="74"/>
        <v>0</v>
      </c>
      <c r="AG106" s="339">
        <f>IF(AND(NOT(ISBLANK(Q106)),C106&lt;&gt;"None"),Q106+AF106,"")</f>
      </c>
      <c r="AH106" s="336">
        <f ca="1">MAX(IF(AND(Q106,C106&lt;&gt;"None"),R106-(U106/24)*(NOW()-Q106)*24,0),0)</f>
        <v>0</v>
      </c>
      <c r="AI106" s="336">
        <f ca="1" t="shared" si="77"/>
        <v>0</v>
      </c>
      <c r="AJ106" s="336">
        <f ca="1" t="shared" si="87"/>
        <v>0</v>
      </c>
      <c r="AK106" s="340">
        <f t="shared" si="78"/>
        <v>0</v>
      </c>
      <c r="AL106" s="341">
        <f>IF(AG106="","",RANK(AG106,$AG$6:$AG$205,1)+COUNTIF($AG$6:AG106,AG106)-1)</f>
      </c>
    </row>
    <row r="107" spans="2:38" s="266" customFormat="1" ht="13.5">
      <c r="B107" s="342">
        <f t="shared" si="82"/>
      </c>
      <c r="C107" s="343" t="s">
        <v>6</v>
      </c>
      <c r="D107" s="344"/>
      <c r="E107" s="343"/>
      <c r="F107" s="344"/>
      <c r="G107" s="343"/>
      <c r="H107" s="343"/>
      <c r="I107" s="343"/>
      <c r="J107" s="344"/>
      <c r="K107" s="344"/>
      <c r="L107" s="344"/>
      <c r="M107" s="344"/>
      <c r="N107" s="344"/>
      <c r="O107" s="344"/>
      <c r="P107" s="345"/>
      <c r="Q107" s="346"/>
      <c r="R107" s="344"/>
      <c r="S107" s="347"/>
      <c r="T107" s="348">
        <f t="shared" si="67"/>
        <v>0</v>
      </c>
      <c r="U107" s="349">
        <f t="shared" si="68"/>
        <v>0</v>
      </c>
      <c r="V107" s="349">
        <f t="shared" si="69"/>
        <v>0</v>
      </c>
      <c r="W107" s="350"/>
      <c r="X107" s="349">
        <f t="shared" si="83"/>
        <v>0</v>
      </c>
      <c r="Y107" s="349">
        <f t="shared" si="84"/>
        <v>0</v>
      </c>
      <c r="Z107" s="349">
        <f t="shared" si="85"/>
        <v>0</v>
      </c>
      <c r="AA107" s="349">
        <f t="shared" si="70"/>
        <v>0</v>
      </c>
      <c r="AB107" s="351">
        <f aca="true" t="shared" si="88" ref="AB107:AB115">IF(Y107+AA107,(U107+V107+W107)/(Y107+AA107),0)</f>
        <v>0</v>
      </c>
      <c r="AC107" s="351">
        <f t="shared" si="86"/>
        <v>0</v>
      </c>
      <c r="AD107" s="349">
        <f t="shared" si="72"/>
        <v>0</v>
      </c>
      <c r="AE107" s="349">
        <f t="shared" si="73"/>
        <v>0</v>
      </c>
      <c r="AF107" s="351">
        <f t="shared" si="74"/>
        <v>0</v>
      </c>
      <c r="AG107" s="352">
        <f aca="true" t="shared" si="89" ref="AG107:AG115">IF(AND(NOT(ISBLANK(Q107)),C107&lt;&gt;"None"),Q107+AF107,"")</f>
      </c>
      <c r="AH107" s="349">
        <f aca="true" ca="1" t="shared" si="90" ref="AH107:AH115">MAX(IF(AND(Q107,C107&lt;&gt;"None"),R107-(U107/24)*(NOW()-Q107)*24,0),0)</f>
        <v>0</v>
      </c>
      <c r="AI107" s="349">
        <f ca="1" t="shared" si="77"/>
        <v>0</v>
      </c>
      <c r="AJ107" s="349">
        <f ca="1" t="shared" si="87"/>
        <v>0</v>
      </c>
      <c r="AK107" s="353">
        <f t="shared" si="78"/>
        <v>0</v>
      </c>
      <c r="AL107" s="354">
        <f>IF(AG107="","",RANK(AG107,$AG$6:$AG$205,1)+COUNTIF($AG$6:AG107,AG107)-1)</f>
      </c>
    </row>
    <row r="108" spans="2:38" s="266" customFormat="1" ht="13.5">
      <c r="B108" s="329">
        <f t="shared" si="82"/>
      </c>
      <c r="C108" s="330" t="s">
        <v>6</v>
      </c>
      <c r="D108" s="331"/>
      <c r="E108" s="330"/>
      <c r="F108" s="331"/>
      <c r="G108" s="330"/>
      <c r="H108" s="330"/>
      <c r="I108" s="330"/>
      <c r="J108" s="331"/>
      <c r="K108" s="331"/>
      <c r="L108" s="331"/>
      <c r="M108" s="331"/>
      <c r="N108" s="331"/>
      <c r="O108" s="331"/>
      <c r="P108" s="332"/>
      <c r="Q108" s="333"/>
      <c r="R108" s="331"/>
      <c r="S108" s="334"/>
      <c r="T108" s="335">
        <f t="shared" si="67"/>
        <v>0</v>
      </c>
      <c r="U108" s="336">
        <f t="shared" si="68"/>
        <v>0</v>
      </c>
      <c r="V108" s="336">
        <f t="shared" si="69"/>
        <v>0</v>
      </c>
      <c r="W108" s="337"/>
      <c r="X108" s="336">
        <f t="shared" si="83"/>
        <v>0</v>
      </c>
      <c r="Y108" s="336">
        <f t="shared" si="84"/>
        <v>0</v>
      </c>
      <c r="Z108" s="336">
        <f t="shared" si="85"/>
        <v>0</v>
      </c>
      <c r="AA108" s="336">
        <f t="shared" si="70"/>
        <v>0</v>
      </c>
      <c r="AB108" s="338">
        <f t="shared" si="88"/>
        <v>0</v>
      </c>
      <c r="AC108" s="338">
        <f t="shared" si="86"/>
        <v>0</v>
      </c>
      <c r="AD108" s="336">
        <f t="shared" si="72"/>
        <v>0</v>
      </c>
      <c r="AE108" s="336">
        <f t="shared" si="73"/>
        <v>0</v>
      </c>
      <c r="AF108" s="338">
        <f t="shared" si="74"/>
        <v>0</v>
      </c>
      <c r="AG108" s="339">
        <f t="shared" si="89"/>
      </c>
      <c r="AH108" s="336">
        <f ca="1" t="shared" si="90"/>
        <v>0</v>
      </c>
      <c r="AI108" s="336">
        <f ca="1" t="shared" si="77"/>
        <v>0</v>
      </c>
      <c r="AJ108" s="336">
        <f ca="1" t="shared" si="87"/>
        <v>0</v>
      </c>
      <c r="AK108" s="340">
        <f t="shared" si="78"/>
        <v>0</v>
      </c>
      <c r="AL108" s="341">
        <f>IF(AG108="","",RANK(AG108,$AG$6:$AG$205,1)+COUNTIF($AG$6:AG108,AG108)-1)</f>
      </c>
    </row>
    <row r="109" spans="2:38" s="266" customFormat="1" ht="13.5">
      <c r="B109" s="342">
        <f t="shared" si="82"/>
      </c>
      <c r="C109" s="343" t="s">
        <v>6</v>
      </c>
      <c r="D109" s="344"/>
      <c r="E109" s="343"/>
      <c r="F109" s="344"/>
      <c r="G109" s="343"/>
      <c r="H109" s="343"/>
      <c r="I109" s="343"/>
      <c r="J109" s="344"/>
      <c r="K109" s="344"/>
      <c r="L109" s="344"/>
      <c r="M109" s="344"/>
      <c r="N109" s="344"/>
      <c r="O109" s="344"/>
      <c r="P109" s="345"/>
      <c r="Q109" s="346"/>
      <c r="R109" s="344"/>
      <c r="S109" s="347"/>
      <c r="T109" s="348">
        <f t="shared" si="67"/>
        <v>0</v>
      </c>
      <c r="U109" s="349">
        <f t="shared" si="68"/>
        <v>0</v>
      </c>
      <c r="V109" s="349">
        <f t="shared" si="69"/>
        <v>0</v>
      </c>
      <c r="W109" s="350"/>
      <c r="X109" s="349">
        <f t="shared" si="83"/>
        <v>0</v>
      </c>
      <c r="Y109" s="349">
        <f t="shared" si="84"/>
        <v>0</v>
      </c>
      <c r="Z109" s="349">
        <f t="shared" si="85"/>
        <v>0</v>
      </c>
      <c r="AA109" s="349">
        <f t="shared" si="70"/>
        <v>0</v>
      </c>
      <c r="AB109" s="351">
        <f t="shared" si="88"/>
        <v>0</v>
      </c>
      <c r="AC109" s="351">
        <f t="shared" si="86"/>
        <v>0</v>
      </c>
      <c r="AD109" s="349">
        <f t="shared" si="72"/>
        <v>0</v>
      </c>
      <c r="AE109" s="349">
        <f t="shared" si="73"/>
        <v>0</v>
      </c>
      <c r="AF109" s="351">
        <f t="shared" si="74"/>
        <v>0</v>
      </c>
      <c r="AG109" s="352">
        <f t="shared" si="89"/>
      </c>
      <c r="AH109" s="349">
        <f ca="1" t="shared" si="90"/>
        <v>0</v>
      </c>
      <c r="AI109" s="349">
        <f ca="1" t="shared" si="77"/>
        <v>0</v>
      </c>
      <c r="AJ109" s="349">
        <f ca="1" t="shared" si="87"/>
        <v>0</v>
      </c>
      <c r="AK109" s="353">
        <f t="shared" si="78"/>
        <v>0</v>
      </c>
      <c r="AL109" s="354">
        <f>IF(AG109="","",RANK(AG109,$AG$6:$AG$205,1)+COUNTIF($AG$6:AG109,AG109)-1)</f>
      </c>
    </row>
    <row r="110" spans="2:38" s="266" customFormat="1" ht="13.5">
      <c r="B110" s="329">
        <f t="shared" si="82"/>
      </c>
      <c r="C110" s="330" t="s">
        <v>6</v>
      </c>
      <c r="D110" s="331"/>
      <c r="E110" s="330"/>
      <c r="F110" s="331"/>
      <c r="G110" s="330"/>
      <c r="H110" s="330"/>
      <c r="I110" s="330"/>
      <c r="J110" s="331"/>
      <c r="K110" s="331"/>
      <c r="L110" s="331"/>
      <c r="M110" s="331"/>
      <c r="N110" s="331"/>
      <c r="O110" s="331"/>
      <c r="P110" s="332"/>
      <c r="Q110" s="333"/>
      <c r="R110" s="331"/>
      <c r="S110" s="334"/>
      <c r="T110" s="335">
        <f t="shared" si="67"/>
        <v>0</v>
      </c>
      <c r="U110" s="336">
        <f t="shared" si="68"/>
        <v>0</v>
      </c>
      <c r="V110" s="336">
        <f t="shared" si="69"/>
        <v>0</v>
      </c>
      <c r="W110" s="337"/>
      <c r="X110" s="336">
        <f t="shared" si="83"/>
        <v>0</v>
      </c>
      <c r="Y110" s="336">
        <f t="shared" si="84"/>
        <v>0</v>
      </c>
      <c r="Z110" s="336">
        <f t="shared" si="85"/>
        <v>0</v>
      </c>
      <c r="AA110" s="336">
        <f t="shared" si="70"/>
        <v>0</v>
      </c>
      <c r="AB110" s="338">
        <f t="shared" si="88"/>
        <v>0</v>
      </c>
      <c r="AC110" s="338">
        <f t="shared" si="86"/>
        <v>0</v>
      </c>
      <c r="AD110" s="336">
        <f t="shared" si="72"/>
        <v>0</v>
      </c>
      <c r="AE110" s="336">
        <f t="shared" si="73"/>
        <v>0</v>
      </c>
      <c r="AF110" s="338">
        <f t="shared" si="74"/>
        <v>0</v>
      </c>
      <c r="AG110" s="339">
        <f t="shared" si="89"/>
      </c>
      <c r="AH110" s="336">
        <f ca="1" t="shared" si="90"/>
        <v>0</v>
      </c>
      <c r="AI110" s="336">
        <f ca="1" t="shared" si="77"/>
        <v>0</v>
      </c>
      <c r="AJ110" s="336">
        <f ca="1" t="shared" si="87"/>
        <v>0</v>
      </c>
      <c r="AK110" s="340">
        <f t="shared" si="78"/>
        <v>0</v>
      </c>
      <c r="AL110" s="341">
        <f>IF(AG110="","",RANK(AG110,$AG$6:$AG$205,1)+COUNTIF($AG$6:AG110,AG110)-1)</f>
      </c>
    </row>
    <row r="111" spans="2:38" s="266" customFormat="1" ht="13.5">
      <c r="B111" s="342">
        <f t="shared" si="82"/>
      </c>
      <c r="C111" s="343" t="s">
        <v>6</v>
      </c>
      <c r="D111" s="344"/>
      <c r="E111" s="343"/>
      <c r="F111" s="344"/>
      <c r="G111" s="343"/>
      <c r="H111" s="343"/>
      <c r="I111" s="343"/>
      <c r="J111" s="344"/>
      <c r="K111" s="344"/>
      <c r="L111" s="344"/>
      <c r="M111" s="344"/>
      <c r="N111" s="344"/>
      <c r="O111" s="344"/>
      <c r="P111" s="345"/>
      <c r="Q111" s="346"/>
      <c r="R111" s="344"/>
      <c r="S111" s="347"/>
      <c r="T111" s="348">
        <f t="shared" si="67"/>
        <v>0</v>
      </c>
      <c r="U111" s="349">
        <f t="shared" si="68"/>
        <v>0</v>
      </c>
      <c r="V111" s="349">
        <f t="shared" si="69"/>
        <v>0</v>
      </c>
      <c r="W111" s="350"/>
      <c r="X111" s="349">
        <f t="shared" si="83"/>
        <v>0</v>
      </c>
      <c r="Y111" s="349">
        <f t="shared" si="84"/>
        <v>0</v>
      </c>
      <c r="Z111" s="349">
        <f t="shared" si="85"/>
        <v>0</v>
      </c>
      <c r="AA111" s="349">
        <f t="shared" si="70"/>
        <v>0</v>
      </c>
      <c r="AB111" s="351">
        <f t="shared" si="88"/>
        <v>0</v>
      </c>
      <c r="AC111" s="351">
        <f t="shared" si="86"/>
        <v>0</v>
      </c>
      <c r="AD111" s="349">
        <f t="shared" si="72"/>
        <v>0</v>
      </c>
      <c r="AE111" s="349">
        <f t="shared" si="73"/>
        <v>0</v>
      </c>
      <c r="AF111" s="351">
        <f t="shared" si="74"/>
        <v>0</v>
      </c>
      <c r="AG111" s="352">
        <f t="shared" si="89"/>
      </c>
      <c r="AH111" s="349">
        <f ca="1" t="shared" si="90"/>
        <v>0</v>
      </c>
      <c r="AI111" s="349">
        <f ca="1" t="shared" si="77"/>
        <v>0</v>
      </c>
      <c r="AJ111" s="349">
        <f ca="1" t="shared" si="87"/>
        <v>0</v>
      </c>
      <c r="AK111" s="353">
        <f t="shared" si="78"/>
        <v>0</v>
      </c>
      <c r="AL111" s="354">
        <f>IF(AG111="","",RANK(AG111,$AG$6:$AG$205,1)+COUNTIF($AG$6:AG111,AG111)-1)</f>
      </c>
    </row>
    <row r="112" spans="2:38" s="266" customFormat="1" ht="13.5">
      <c r="B112" s="329">
        <f t="shared" si="82"/>
      </c>
      <c r="C112" s="330" t="s">
        <v>6</v>
      </c>
      <c r="D112" s="331"/>
      <c r="E112" s="330"/>
      <c r="F112" s="331"/>
      <c r="G112" s="330"/>
      <c r="H112" s="330"/>
      <c r="I112" s="330"/>
      <c r="J112" s="331"/>
      <c r="K112" s="331"/>
      <c r="L112" s="331"/>
      <c r="M112" s="331"/>
      <c r="N112" s="331"/>
      <c r="O112" s="331"/>
      <c r="P112" s="332"/>
      <c r="Q112" s="333"/>
      <c r="R112" s="331"/>
      <c r="S112" s="334"/>
      <c r="T112" s="335">
        <f t="shared" si="67"/>
        <v>0</v>
      </c>
      <c r="U112" s="336">
        <f t="shared" si="68"/>
        <v>0</v>
      </c>
      <c r="V112" s="336">
        <f t="shared" si="69"/>
        <v>0</v>
      </c>
      <c r="W112" s="337"/>
      <c r="X112" s="336">
        <f t="shared" si="83"/>
        <v>0</v>
      </c>
      <c r="Y112" s="336">
        <f t="shared" si="84"/>
        <v>0</v>
      </c>
      <c r="Z112" s="336">
        <f t="shared" si="85"/>
        <v>0</v>
      </c>
      <c r="AA112" s="336">
        <f t="shared" si="70"/>
        <v>0</v>
      </c>
      <c r="AB112" s="338">
        <f t="shared" si="88"/>
        <v>0</v>
      </c>
      <c r="AC112" s="338">
        <f t="shared" si="86"/>
        <v>0</v>
      </c>
      <c r="AD112" s="336">
        <f t="shared" si="72"/>
        <v>0</v>
      </c>
      <c r="AE112" s="336">
        <f t="shared" si="73"/>
        <v>0</v>
      </c>
      <c r="AF112" s="338">
        <f t="shared" si="74"/>
        <v>0</v>
      </c>
      <c r="AG112" s="339">
        <f t="shared" si="89"/>
      </c>
      <c r="AH112" s="336">
        <f ca="1" t="shared" si="90"/>
        <v>0</v>
      </c>
      <c r="AI112" s="336">
        <f ca="1" t="shared" si="77"/>
        <v>0</v>
      </c>
      <c r="AJ112" s="336">
        <f ca="1" t="shared" si="87"/>
        <v>0</v>
      </c>
      <c r="AK112" s="340">
        <f t="shared" si="78"/>
        <v>0</v>
      </c>
      <c r="AL112" s="341">
        <f>IF(AG112="","",RANK(AG112,$AG$6:$AG$205,1)+COUNTIF($AG$6:AG112,AG112)-1)</f>
      </c>
    </row>
    <row r="113" spans="2:38" s="266" customFormat="1" ht="13.5">
      <c r="B113" s="342">
        <f t="shared" si="82"/>
      </c>
      <c r="C113" s="343" t="s">
        <v>6</v>
      </c>
      <c r="D113" s="344"/>
      <c r="E113" s="343"/>
      <c r="F113" s="344"/>
      <c r="G113" s="343"/>
      <c r="H113" s="343"/>
      <c r="I113" s="343"/>
      <c r="J113" s="344"/>
      <c r="K113" s="344"/>
      <c r="L113" s="344"/>
      <c r="M113" s="344"/>
      <c r="N113" s="344"/>
      <c r="O113" s="344"/>
      <c r="P113" s="345"/>
      <c r="Q113" s="346"/>
      <c r="R113" s="344"/>
      <c r="S113" s="347"/>
      <c r="T113" s="348">
        <f t="shared" si="67"/>
        <v>0</v>
      </c>
      <c r="U113" s="349">
        <f t="shared" si="68"/>
        <v>0</v>
      </c>
      <c r="V113" s="349">
        <f t="shared" si="69"/>
        <v>0</v>
      </c>
      <c r="W113" s="350"/>
      <c r="X113" s="349">
        <f t="shared" si="83"/>
        <v>0</v>
      </c>
      <c r="Y113" s="349">
        <f t="shared" si="84"/>
        <v>0</v>
      </c>
      <c r="Z113" s="349">
        <f t="shared" si="85"/>
        <v>0</v>
      </c>
      <c r="AA113" s="349">
        <f t="shared" si="70"/>
        <v>0</v>
      </c>
      <c r="AB113" s="351">
        <f t="shared" si="88"/>
        <v>0</v>
      </c>
      <c r="AC113" s="351">
        <f t="shared" si="86"/>
        <v>0</v>
      </c>
      <c r="AD113" s="349">
        <f t="shared" si="72"/>
        <v>0</v>
      </c>
      <c r="AE113" s="349">
        <f t="shared" si="73"/>
        <v>0</v>
      </c>
      <c r="AF113" s="351">
        <f t="shared" si="74"/>
        <v>0</v>
      </c>
      <c r="AG113" s="352">
        <f t="shared" si="89"/>
      </c>
      <c r="AH113" s="349">
        <f ca="1" t="shared" si="90"/>
        <v>0</v>
      </c>
      <c r="AI113" s="349">
        <f ca="1" t="shared" si="77"/>
        <v>0</v>
      </c>
      <c r="AJ113" s="349">
        <f ca="1" t="shared" si="87"/>
        <v>0</v>
      </c>
      <c r="AK113" s="353">
        <f t="shared" si="78"/>
        <v>0</v>
      </c>
      <c r="AL113" s="354">
        <f>IF(AG113="","",RANK(AG113,$AG$6:$AG$205,1)+COUNTIF($AG$6:AG113,AG113)-1)</f>
      </c>
    </row>
    <row r="114" spans="2:38" s="266" customFormat="1" ht="13.5">
      <c r="B114" s="329">
        <f t="shared" si="82"/>
      </c>
      <c r="C114" s="330" t="s">
        <v>6</v>
      </c>
      <c r="D114" s="331"/>
      <c r="E114" s="330"/>
      <c r="F114" s="331"/>
      <c r="G114" s="330"/>
      <c r="H114" s="330"/>
      <c r="I114" s="330"/>
      <c r="J114" s="331"/>
      <c r="K114" s="331"/>
      <c r="L114" s="331"/>
      <c r="M114" s="331"/>
      <c r="N114" s="331"/>
      <c r="O114" s="331"/>
      <c r="P114" s="332"/>
      <c r="Q114" s="333"/>
      <c r="R114" s="331"/>
      <c r="S114" s="334"/>
      <c r="T114" s="335">
        <f t="shared" si="67"/>
        <v>0</v>
      </c>
      <c r="U114" s="336">
        <f t="shared" si="68"/>
        <v>0</v>
      </c>
      <c r="V114" s="336">
        <f t="shared" si="69"/>
        <v>0</v>
      </c>
      <c r="W114" s="337"/>
      <c r="X114" s="336">
        <f t="shared" si="83"/>
        <v>0</v>
      </c>
      <c r="Y114" s="336">
        <f t="shared" si="84"/>
        <v>0</v>
      </c>
      <c r="Z114" s="336">
        <f t="shared" si="85"/>
        <v>0</v>
      </c>
      <c r="AA114" s="336">
        <f t="shared" si="70"/>
        <v>0</v>
      </c>
      <c r="AB114" s="338">
        <f t="shared" si="88"/>
        <v>0</v>
      </c>
      <c r="AC114" s="338">
        <f t="shared" si="86"/>
        <v>0</v>
      </c>
      <c r="AD114" s="336">
        <f t="shared" si="72"/>
        <v>0</v>
      </c>
      <c r="AE114" s="336">
        <f t="shared" si="73"/>
        <v>0</v>
      </c>
      <c r="AF114" s="338">
        <f t="shared" si="74"/>
        <v>0</v>
      </c>
      <c r="AG114" s="339">
        <f t="shared" si="89"/>
      </c>
      <c r="AH114" s="336">
        <f ca="1" t="shared" si="90"/>
        <v>0</v>
      </c>
      <c r="AI114" s="336">
        <f ca="1" t="shared" si="77"/>
        <v>0</v>
      </c>
      <c r="AJ114" s="336">
        <f ca="1" t="shared" si="87"/>
        <v>0</v>
      </c>
      <c r="AK114" s="340">
        <f t="shared" si="78"/>
        <v>0</v>
      </c>
      <c r="AL114" s="341">
        <f>IF(AG114="","",RANK(AG114,$AG$6:$AG$205,1)+COUNTIF($AG$6:AG114,AG114)-1)</f>
      </c>
    </row>
    <row r="115" spans="2:38" s="266" customFormat="1" ht="13.5">
      <c r="B115" s="342">
        <f t="shared" si="82"/>
      </c>
      <c r="C115" s="343" t="s">
        <v>6</v>
      </c>
      <c r="D115" s="344"/>
      <c r="E115" s="343"/>
      <c r="F115" s="344"/>
      <c r="G115" s="343"/>
      <c r="H115" s="343"/>
      <c r="I115" s="343"/>
      <c r="J115" s="344"/>
      <c r="K115" s="344"/>
      <c r="L115" s="344"/>
      <c r="M115" s="344"/>
      <c r="N115" s="344"/>
      <c r="O115" s="344"/>
      <c r="P115" s="345"/>
      <c r="Q115" s="346"/>
      <c r="R115" s="344"/>
      <c r="S115" s="355"/>
      <c r="T115" s="348">
        <f t="shared" si="67"/>
        <v>0</v>
      </c>
      <c r="U115" s="349">
        <f t="shared" si="68"/>
        <v>0</v>
      </c>
      <c r="V115" s="349">
        <f t="shared" si="69"/>
        <v>0</v>
      </c>
      <c r="W115" s="350"/>
      <c r="X115" s="349">
        <f t="shared" si="83"/>
        <v>0</v>
      </c>
      <c r="Y115" s="349">
        <f t="shared" si="84"/>
        <v>0</v>
      </c>
      <c r="Z115" s="349">
        <f t="shared" si="85"/>
        <v>0</v>
      </c>
      <c r="AA115" s="349">
        <f t="shared" si="70"/>
        <v>0</v>
      </c>
      <c r="AB115" s="351">
        <f t="shared" si="88"/>
        <v>0</v>
      </c>
      <c r="AC115" s="351">
        <f t="shared" si="86"/>
        <v>0</v>
      </c>
      <c r="AD115" s="349">
        <f t="shared" si="72"/>
        <v>0</v>
      </c>
      <c r="AE115" s="349">
        <f t="shared" si="73"/>
        <v>0</v>
      </c>
      <c r="AF115" s="351">
        <f t="shared" si="74"/>
        <v>0</v>
      </c>
      <c r="AG115" s="352">
        <f t="shared" si="89"/>
      </c>
      <c r="AH115" s="349">
        <f ca="1" t="shared" si="90"/>
        <v>0</v>
      </c>
      <c r="AI115" s="349">
        <f ca="1" t="shared" si="77"/>
        <v>0</v>
      </c>
      <c r="AJ115" s="349">
        <f ca="1" t="shared" si="87"/>
        <v>0</v>
      </c>
      <c r="AK115" s="353">
        <f t="shared" si="78"/>
        <v>0</v>
      </c>
      <c r="AL115" s="354">
        <f>IF(AG115="","",RANK(AG115,$AG$6:$AG$205,1)+COUNTIF($AG$6:AG115,AG115)-1)</f>
      </c>
    </row>
    <row r="116" spans="2:38" s="266" customFormat="1" ht="13.5">
      <c r="B116" s="329">
        <f t="shared" si="82"/>
      </c>
      <c r="C116" s="330" t="s">
        <v>6</v>
      </c>
      <c r="D116" s="331"/>
      <c r="E116" s="330"/>
      <c r="F116" s="331"/>
      <c r="G116" s="330"/>
      <c r="H116" s="330"/>
      <c r="I116" s="330"/>
      <c r="J116" s="331"/>
      <c r="K116" s="331"/>
      <c r="L116" s="331"/>
      <c r="M116" s="331"/>
      <c r="N116" s="331"/>
      <c r="O116" s="331"/>
      <c r="P116" s="332"/>
      <c r="Q116" s="333"/>
      <c r="R116" s="331"/>
      <c r="S116" s="334"/>
      <c r="T116" s="335">
        <f t="shared" si="67"/>
        <v>0</v>
      </c>
      <c r="U116" s="336">
        <f t="shared" si="68"/>
        <v>0</v>
      </c>
      <c r="V116" s="336">
        <f t="shared" si="69"/>
        <v>0</v>
      </c>
      <c r="W116" s="337"/>
      <c r="X116" s="336">
        <f t="shared" si="83"/>
        <v>0</v>
      </c>
      <c r="Y116" s="336">
        <f t="shared" si="84"/>
        <v>0</v>
      </c>
      <c r="Z116" s="336">
        <f t="shared" si="85"/>
        <v>0</v>
      </c>
      <c r="AA116" s="336">
        <f t="shared" si="70"/>
        <v>0</v>
      </c>
      <c r="AB116" s="338">
        <f>IF(Y116+AA116,(U116+V116+W116)/(Y116+AA116),0)</f>
        <v>0</v>
      </c>
      <c r="AC116" s="338">
        <f t="shared" si="86"/>
        <v>0</v>
      </c>
      <c r="AD116" s="336">
        <f t="shared" si="72"/>
        <v>0</v>
      </c>
      <c r="AE116" s="336">
        <f t="shared" si="73"/>
        <v>0</v>
      </c>
      <c r="AF116" s="338">
        <f t="shared" si="74"/>
        <v>0</v>
      </c>
      <c r="AG116" s="339">
        <f>IF(AND(NOT(ISBLANK(Q116)),C116&lt;&gt;"None"),Q116+AF116,"")</f>
      </c>
      <c r="AH116" s="336">
        <f ca="1">MAX(IF(AND(Q116,C116&lt;&gt;"None"),R116-(U116/24)*(NOW()-Q116)*24,0),0)</f>
        <v>0</v>
      </c>
      <c r="AI116" s="336">
        <f ca="1" t="shared" si="77"/>
        <v>0</v>
      </c>
      <c r="AJ116" s="336">
        <f ca="1" t="shared" si="87"/>
        <v>0</v>
      </c>
      <c r="AK116" s="340">
        <f t="shared" si="78"/>
        <v>0</v>
      </c>
      <c r="AL116" s="341">
        <f>IF(AG116="","",RANK(AG116,$AG$6:$AG$205,1)+COUNTIF($AG$6:AG116,AG116)-1)</f>
      </c>
    </row>
    <row r="117" spans="2:38" s="266" customFormat="1" ht="13.5">
      <c r="B117" s="342">
        <f t="shared" si="82"/>
      </c>
      <c r="C117" s="343" t="s">
        <v>6</v>
      </c>
      <c r="D117" s="344"/>
      <c r="E117" s="343"/>
      <c r="F117" s="344"/>
      <c r="G117" s="343"/>
      <c r="H117" s="343"/>
      <c r="I117" s="343"/>
      <c r="J117" s="344"/>
      <c r="K117" s="344"/>
      <c r="L117" s="344"/>
      <c r="M117" s="344"/>
      <c r="N117" s="344"/>
      <c r="O117" s="344"/>
      <c r="P117" s="345"/>
      <c r="Q117" s="346"/>
      <c r="R117" s="344"/>
      <c r="S117" s="347"/>
      <c r="T117" s="348">
        <f t="shared" si="67"/>
        <v>0</v>
      </c>
      <c r="U117" s="349">
        <f t="shared" si="68"/>
        <v>0</v>
      </c>
      <c r="V117" s="349">
        <f t="shared" si="69"/>
        <v>0</v>
      </c>
      <c r="W117" s="350"/>
      <c r="X117" s="349">
        <f t="shared" si="83"/>
        <v>0</v>
      </c>
      <c r="Y117" s="349">
        <f t="shared" si="84"/>
        <v>0</v>
      </c>
      <c r="Z117" s="349">
        <f t="shared" si="85"/>
        <v>0</v>
      </c>
      <c r="AA117" s="349">
        <f t="shared" si="70"/>
        <v>0</v>
      </c>
      <c r="AB117" s="351">
        <f aca="true" t="shared" si="91" ref="AB117:AB125">IF(Y117+AA117,(U117+V117+W117)/(Y117+AA117),0)</f>
        <v>0</v>
      </c>
      <c r="AC117" s="351">
        <f t="shared" si="86"/>
        <v>0</v>
      </c>
      <c r="AD117" s="349">
        <f t="shared" si="72"/>
        <v>0</v>
      </c>
      <c r="AE117" s="349">
        <f t="shared" si="73"/>
        <v>0</v>
      </c>
      <c r="AF117" s="351">
        <f t="shared" si="74"/>
        <v>0</v>
      </c>
      <c r="AG117" s="352">
        <f aca="true" t="shared" si="92" ref="AG117:AG125">IF(AND(NOT(ISBLANK(Q117)),C117&lt;&gt;"None"),Q117+AF117,"")</f>
      </c>
      <c r="AH117" s="349">
        <f aca="true" ca="1" t="shared" si="93" ref="AH117:AH125">MAX(IF(AND(Q117,C117&lt;&gt;"None"),R117-(U117/24)*(NOW()-Q117)*24,0),0)</f>
        <v>0</v>
      </c>
      <c r="AI117" s="349">
        <f ca="1" t="shared" si="77"/>
        <v>0</v>
      </c>
      <c r="AJ117" s="349">
        <f ca="1" t="shared" si="87"/>
        <v>0</v>
      </c>
      <c r="AK117" s="353">
        <f t="shared" si="78"/>
        <v>0</v>
      </c>
      <c r="AL117" s="354">
        <f>IF(AG117="","",RANK(AG117,$AG$6:$AG$205,1)+COUNTIF($AG$6:AG117,AG117)-1)</f>
      </c>
    </row>
    <row r="118" spans="2:38" s="266" customFormat="1" ht="13.5">
      <c r="B118" s="329">
        <f t="shared" si="82"/>
      </c>
      <c r="C118" s="330" t="s">
        <v>6</v>
      </c>
      <c r="D118" s="331"/>
      <c r="E118" s="330"/>
      <c r="F118" s="331"/>
      <c r="G118" s="330"/>
      <c r="H118" s="330"/>
      <c r="I118" s="330"/>
      <c r="J118" s="331"/>
      <c r="K118" s="331"/>
      <c r="L118" s="331"/>
      <c r="M118" s="331"/>
      <c r="N118" s="331"/>
      <c r="O118" s="331"/>
      <c r="P118" s="332"/>
      <c r="Q118" s="333"/>
      <c r="R118" s="331"/>
      <c r="S118" s="334"/>
      <c r="T118" s="335">
        <f t="shared" si="67"/>
        <v>0</v>
      </c>
      <c r="U118" s="336">
        <f t="shared" si="68"/>
        <v>0</v>
      </c>
      <c r="V118" s="336">
        <f t="shared" si="69"/>
        <v>0</v>
      </c>
      <c r="W118" s="337"/>
      <c r="X118" s="336">
        <f t="shared" si="83"/>
        <v>0</v>
      </c>
      <c r="Y118" s="336">
        <f t="shared" si="84"/>
        <v>0</v>
      </c>
      <c r="Z118" s="336">
        <f t="shared" si="85"/>
        <v>0</v>
      </c>
      <c r="AA118" s="336">
        <f t="shared" si="70"/>
        <v>0</v>
      </c>
      <c r="AB118" s="338">
        <f t="shared" si="91"/>
        <v>0</v>
      </c>
      <c r="AC118" s="338">
        <f t="shared" si="86"/>
        <v>0</v>
      </c>
      <c r="AD118" s="336">
        <f t="shared" si="72"/>
        <v>0</v>
      </c>
      <c r="AE118" s="336">
        <f t="shared" si="73"/>
        <v>0</v>
      </c>
      <c r="AF118" s="338">
        <f t="shared" si="74"/>
        <v>0</v>
      </c>
      <c r="AG118" s="339">
        <f t="shared" si="92"/>
      </c>
      <c r="AH118" s="336">
        <f ca="1" t="shared" si="93"/>
        <v>0</v>
      </c>
      <c r="AI118" s="336">
        <f ca="1" t="shared" si="77"/>
        <v>0</v>
      </c>
      <c r="AJ118" s="336">
        <f ca="1" t="shared" si="87"/>
        <v>0</v>
      </c>
      <c r="AK118" s="340">
        <f t="shared" si="78"/>
        <v>0</v>
      </c>
      <c r="AL118" s="341">
        <f>IF(AG118="","",RANK(AG118,$AG$6:$AG$205,1)+COUNTIF($AG$6:AG118,AG118)-1)</f>
      </c>
    </row>
    <row r="119" spans="2:38" s="266" customFormat="1" ht="13.5">
      <c r="B119" s="342">
        <f t="shared" si="82"/>
      </c>
      <c r="C119" s="343" t="s">
        <v>6</v>
      </c>
      <c r="D119" s="344"/>
      <c r="E119" s="343"/>
      <c r="F119" s="344"/>
      <c r="G119" s="343"/>
      <c r="H119" s="343"/>
      <c r="I119" s="343"/>
      <c r="J119" s="344"/>
      <c r="K119" s="344"/>
      <c r="L119" s="344"/>
      <c r="M119" s="344"/>
      <c r="N119" s="344"/>
      <c r="O119" s="344"/>
      <c r="P119" s="345"/>
      <c r="Q119" s="346"/>
      <c r="R119" s="344"/>
      <c r="S119" s="347"/>
      <c r="T119" s="348">
        <f t="shared" si="67"/>
        <v>0</v>
      </c>
      <c r="U119" s="349">
        <f t="shared" si="68"/>
        <v>0</v>
      </c>
      <c r="V119" s="349">
        <f t="shared" si="69"/>
        <v>0</v>
      </c>
      <c r="W119" s="350"/>
      <c r="X119" s="349">
        <f t="shared" si="83"/>
        <v>0</v>
      </c>
      <c r="Y119" s="349">
        <f t="shared" si="84"/>
        <v>0</v>
      </c>
      <c r="Z119" s="349">
        <f t="shared" si="85"/>
        <v>0</v>
      </c>
      <c r="AA119" s="349">
        <f t="shared" si="70"/>
        <v>0</v>
      </c>
      <c r="AB119" s="351">
        <f t="shared" si="91"/>
        <v>0</v>
      </c>
      <c r="AC119" s="351">
        <f t="shared" si="86"/>
        <v>0</v>
      </c>
      <c r="AD119" s="349">
        <f t="shared" si="72"/>
        <v>0</v>
      </c>
      <c r="AE119" s="349">
        <f t="shared" si="73"/>
        <v>0</v>
      </c>
      <c r="AF119" s="351">
        <f t="shared" si="74"/>
        <v>0</v>
      </c>
      <c r="AG119" s="352">
        <f t="shared" si="92"/>
      </c>
      <c r="AH119" s="349">
        <f ca="1" t="shared" si="93"/>
        <v>0</v>
      </c>
      <c r="AI119" s="349">
        <f ca="1" t="shared" si="77"/>
        <v>0</v>
      </c>
      <c r="AJ119" s="349">
        <f ca="1" t="shared" si="87"/>
        <v>0</v>
      </c>
      <c r="AK119" s="353">
        <f t="shared" si="78"/>
        <v>0</v>
      </c>
      <c r="AL119" s="354">
        <f>IF(AG119="","",RANK(AG119,$AG$6:$AG$205,1)+COUNTIF($AG$6:AG119,AG119)-1)</f>
      </c>
    </row>
    <row r="120" spans="2:38" s="266" customFormat="1" ht="13.5">
      <c r="B120" s="329">
        <f t="shared" si="82"/>
      </c>
      <c r="C120" s="330" t="s">
        <v>6</v>
      </c>
      <c r="D120" s="331"/>
      <c r="E120" s="330"/>
      <c r="F120" s="331"/>
      <c r="G120" s="330"/>
      <c r="H120" s="330"/>
      <c r="I120" s="330"/>
      <c r="J120" s="331"/>
      <c r="K120" s="331"/>
      <c r="L120" s="331"/>
      <c r="M120" s="331"/>
      <c r="N120" s="331"/>
      <c r="O120" s="331"/>
      <c r="P120" s="332"/>
      <c r="Q120" s="333"/>
      <c r="R120" s="331"/>
      <c r="S120" s="334"/>
      <c r="T120" s="335">
        <f t="shared" si="67"/>
        <v>0</v>
      </c>
      <c r="U120" s="336">
        <f t="shared" si="68"/>
        <v>0</v>
      </c>
      <c r="V120" s="336">
        <f t="shared" si="69"/>
        <v>0</v>
      </c>
      <c r="W120" s="337"/>
      <c r="X120" s="336">
        <f t="shared" si="83"/>
        <v>0</v>
      </c>
      <c r="Y120" s="336">
        <f t="shared" si="84"/>
        <v>0</v>
      </c>
      <c r="Z120" s="336">
        <f t="shared" si="85"/>
        <v>0</v>
      </c>
      <c r="AA120" s="336">
        <f t="shared" si="70"/>
        <v>0</v>
      </c>
      <c r="AB120" s="338">
        <f t="shared" si="91"/>
        <v>0</v>
      </c>
      <c r="AC120" s="338">
        <f t="shared" si="86"/>
        <v>0</v>
      </c>
      <c r="AD120" s="336">
        <f t="shared" si="72"/>
        <v>0</v>
      </c>
      <c r="AE120" s="336">
        <f t="shared" si="73"/>
        <v>0</v>
      </c>
      <c r="AF120" s="338">
        <f t="shared" si="74"/>
        <v>0</v>
      </c>
      <c r="AG120" s="339">
        <f t="shared" si="92"/>
      </c>
      <c r="AH120" s="336">
        <f ca="1" t="shared" si="93"/>
        <v>0</v>
      </c>
      <c r="AI120" s="336">
        <f ca="1" t="shared" si="77"/>
        <v>0</v>
      </c>
      <c r="AJ120" s="336">
        <f ca="1" t="shared" si="87"/>
        <v>0</v>
      </c>
      <c r="AK120" s="340">
        <f t="shared" si="78"/>
        <v>0</v>
      </c>
      <c r="AL120" s="341">
        <f>IF(AG120="","",RANK(AG120,$AG$6:$AG$205,1)+COUNTIF($AG$6:AG120,AG120)-1)</f>
      </c>
    </row>
    <row r="121" spans="2:38" s="266" customFormat="1" ht="13.5">
      <c r="B121" s="342">
        <f t="shared" si="82"/>
      </c>
      <c r="C121" s="343" t="s">
        <v>6</v>
      </c>
      <c r="D121" s="344"/>
      <c r="E121" s="343"/>
      <c r="F121" s="344"/>
      <c r="G121" s="343"/>
      <c r="H121" s="343"/>
      <c r="I121" s="343"/>
      <c r="J121" s="344"/>
      <c r="K121" s="344"/>
      <c r="L121" s="344"/>
      <c r="M121" s="344"/>
      <c r="N121" s="344"/>
      <c r="O121" s="344"/>
      <c r="P121" s="345"/>
      <c r="Q121" s="346"/>
      <c r="R121" s="344"/>
      <c r="S121" s="347"/>
      <c r="T121" s="348">
        <f t="shared" si="67"/>
        <v>0</v>
      </c>
      <c r="U121" s="349">
        <f t="shared" si="68"/>
        <v>0</v>
      </c>
      <c r="V121" s="349">
        <f t="shared" si="69"/>
        <v>0</v>
      </c>
      <c r="W121" s="350"/>
      <c r="X121" s="349">
        <f t="shared" si="83"/>
        <v>0</v>
      </c>
      <c r="Y121" s="349">
        <f t="shared" si="84"/>
        <v>0</v>
      </c>
      <c r="Z121" s="349">
        <f t="shared" si="85"/>
        <v>0</v>
      </c>
      <c r="AA121" s="349">
        <f t="shared" si="70"/>
        <v>0</v>
      </c>
      <c r="AB121" s="351">
        <f t="shared" si="91"/>
        <v>0</v>
      </c>
      <c r="AC121" s="351">
        <f t="shared" si="86"/>
        <v>0</v>
      </c>
      <c r="AD121" s="349">
        <f t="shared" si="72"/>
        <v>0</v>
      </c>
      <c r="AE121" s="349">
        <f t="shared" si="73"/>
        <v>0</v>
      </c>
      <c r="AF121" s="351">
        <f t="shared" si="74"/>
        <v>0</v>
      </c>
      <c r="AG121" s="352">
        <f t="shared" si="92"/>
      </c>
      <c r="AH121" s="349">
        <f ca="1" t="shared" si="93"/>
        <v>0</v>
      </c>
      <c r="AI121" s="349">
        <f ca="1" t="shared" si="77"/>
        <v>0</v>
      </c>
      <c r="AJ121" s="349">
        <f ca="1" t="shared" si="87"/>
        <v>0</v>
      </c>
      <c r="AK121" s="353">
        <f t="shared" si="78"/>
        <v>0</v>
      </c>
      <c r="AL121" s="354">
        <f>IF(AG121="","",RANK(AG121,$AG$6:$AG$205,1)+COUNTIF($AG$6:AG121,AG121)-1)</f>
      </c>
    </row>
    <row r="122" spans="2:38" s="266" customFormat="1" ht="13.5">
      <c r="B122" s="329">
        <f t="shared" si="82"/>
      </c>
      <c r="C122" s="330" t="s">
        <v>6</v>
      </c>
      <c r="D122" s="331"/>
      <c r="E122" s="330"/>
      <c r="F122" s="331"/>
      <c r="G122" s="330"/>
      <c r="H122" s="330"/>
      <c r="I122" s="330"/>
      <c r="J122" s="331"/>
      <c r="K122" s="331"/>
      <c r="L122" s="331"/>
      <c r="M122" s="331"/>
      <c r="N122" s="331"/>
      <c r="O122" s="331"/>
      <c r="P122" s="332"/>
      <c r="Q122" s="333"/>
      <c r="R122" s="331"/>
      <c r="S122" s="334"/>
      <c r="T122" s="335">
        <f t="shared" si="67"/>
        <v>0</v>
      </c>
      <c r="U122" s="336">
        <f t="shared" si="68"/>
        <v>0</v>
      </c>
      <c r="V122" s="336">
        <f t="shared" si="69"/>
        <v>0</v>
      </c>
      <c r="W122" s="337"/>
      <c r="X122" s="336">
        <f t="shared" si="83"/>
        <v>0</v>
      </c>
      <c r="Y122" s="336">
        <f t="shared" si="84"/>
        <v>0</v>
      </c>
      <c r="Z122" s="336">
        <f t="shared" si="85"/>
        <v>0</v>
      </c>
      <c r="AA122" s="336">
        <f t="shared" si="70"/>
        <v>0</v>
      </c>
      <c r="AB122" s="338">
        <f t="shared" si="91"/>
        <v>0</v>
      </c>
      <c r="AC122" s="338">
        <f t="shared" si="86"/>
        <v>0</v>
      </c>
      <c r="AD122" s="336">
        <f t="shared" si="72"/>
        <v>0</v>
      </c>
      <c r="AE122" s="336">
        <f t="shared" si="73"/>
        <v>0</v>
      </c>
      <c r="AF122" s="338">
        <f t="shared" si="74"/>
        <v>0</v>
      </c>
      <c r="AG122" s="339">
        <f t="shared" si="92"/>
      </c>
      <c r="AH122" s="336">
        <f ca="1" t="shared" si="93"/>
        <v>0</v>
      </c>
      <c r="AI122" s="336">
        <f ca="1" t="shared" si="77"/>
        <v>0</v>
      </c>
      <c r="AJ122" s="336">
        <f ca="1" t="shared" si="87"/>
        <v>0</v>
      </c>
      <c r="AK122" s="340">
        <f t="shared" si="78"/>
        <v>0</v>
      </c>
      <c r="AL122" s="341">
        <f>IF(AG122="","",RANK(AG122,$AG$6:$AG$205,1)+COUNTIF($AG$6:AG122,AG122)-1)</f>
      </c>
    </row>
    <row r="123" spans="2:38" s="266" customFormat="1" ht="13.5">
      <c r="B123" s="342">
        <f t="shared" si="82"/>
      </c>
      <c r="C123" s="343" t="s">
        <v>6</v>
      </c>
      <c r="D123" s="344"/>
      <c r="E123" s="343"/>
      <c r="F123" s="344"/>
      <c r="G123" s="343"/>
      <c r="H123" s="343"/>
      <c r="I123" s="343"/>
      <c r="J123" s="344"/>
      <c r="K123" s="344"/>
      <c r="L123" s="344"/>
      <c r="M123" s="344"/>
      <c r="N123" s="344"/>
      <c r="O123" s="344"/>
      <c r="P123" s="345"/>
      <c r="Q123" s="346"/>
      <c r="R123" s="344"/>
      <c r="S123" s="347"/>
      <c r="T123" s="348">
        <f t="shared" si="67"/>
        <v>0</v>
      </c>
      <c r="U123" s="349">
        <f t="shared" si="68"/>
        <v>0</v>
      </c>
      <c r="V123" s="349">
        <f t="shared" si="69"/>
        <v>0</v>
      </c>
      <c r="W123" s="350"/>
      <c r="X123" s="349">
        <f t="shared" si="83"/>
        <v>0</v>
      </c>
      <c r="Y123" s="349">
        <f t="shared" si="84"/>
        <v>0</v>
      </c>
      <c r="Z123" s="349">
        <f t="shared" si="85"/>
        <v>0</v>
      </c>
      <c r="AA123" s="349">
        <f t="shared" si="70"/>
        <v>0</v>
      </c>
      <c r="AB123" s="351">
        <f t="shared" si="91"/>
        <v>0</v>
      </c>
      <c r="AC123" s="351">
        <f t="shared" si="86"/>
        <v>0</v>
      </c>
      <c r="AD123" s="349">
        <f t="shared" si="72"/>
        <v>0</v>
      </c>
      <c r="AE123" s="349">
        <f t="shared" si="73"/>
        <v>0</v>
      </c>
      <c r="AF123" s="351">
        <f t="shared" si="74"/>
        <v>0</v>
      </c>
      <c r="AG123" s="352">
        <f t="shared" si="92"/>
      </c>
      <c r="AH123" s="349">
        <f ca="1" t="shared" si="93"/>
        <v>0</v>
      </c>
      <c r="AI123" s="349">
        <f ca="1" t="shared" si="77"/>
        <v>0</v>
      </c>
      <c r="AJ123" s="349">
        <f ca="1" t="shared" si="87"/>
        <v>0</v>
      </c>
      <c r="AK123" s="353">
        <f t="shared" si="78"/>
        <v>0</v>
      </c>
      <c r="AL123" s="354">
        <f>IF(AG123="","",RANK(AG123,$AG$6:$AG$205,1)+COUNTIF($AG$6:AG123,AG123)-1)</f>
      </c>
    </row>
    <row r="124" spans="2:38" s="266" customFormat="1" ht="13.5">
      <c r="B124" s="329">
        <f t="shared" si="82"/>
      </c>
      <c r="C124" s="330" t="s">
        <v>6</v>
      </c>
      <c r="D124" s="331"/>
      <c r="E124" s="330"/>
      <c r="F124" s="331"/>
      <c r="G124" s="330"/>
      <c r="H124" s="330"/>
      <c r="I124" s="330"/>
      <c r="J124" s="331"/>
      <c r="K124" s="331"/>
      <c r="L124" s="331"/>
      <c r="M124" s="331"/>
      <c r="N124" s="331"/>
      <c r="O124" s="331"/>
      <c r="P124" s="332"/>
      <c r="Q124" s="333"/>
      <c r="R124" s="331"/>
      <c r="S124" s="334"/>
      <c r="T124" s="335">
        <f t="shared" si="67"/>
        <v>0</v>
      </c>
      <c r="U124" s="336">
        <f t="shared" si="68"/>
        <v>0</v>
      </c>
      <c r="V124" s="336">
        <f t="shared" si="69"/>
        <v>0</v>
      </c>
      <c r="W124" s="337"/>
      <c r="X124" s="336">
        <f t="shared" si="83"/>
        <v>0</v>
      </c>
      <c r="Y124" s="336">
        <f t="shared" si="84"/>
        <v>0</v>
      </c>
      <c r="Z124" s="336">
        <f t="shared" si="85"/>
        <v>0</v>
      </c>
      <c r="AA124" s="336">
        <f t="shared" si="70"/>
        <v>0</v>
      </c>
      <c r="AB124" s="338">
        <f t="shared" si="91"/>
        <v>0</v>
      </c>
      <c r="AC124" s="338">
        <f t="shared" si="86"/>
        <v>0</v>
      </c>
      <c r="AD124" s="336">
        <f t="shared" si="72"/>
        <v>0</v>
      </c>
      <c r="AE124" s="336">
        <f t="shared" si="73"/>
        <v>0</v>
      </c>
      <c r="AF124" s="338">
        <f t="shared" si="74"/>
        <v>0</v>
      </c>
      <c r="AG124" s="339">
        <f t="shared" si="92"/>
      </c>
      <c r="AH124" s="336">
        <f ca="1" t="shared" si="93"/>
        <v>0</v>
      </c>
      <c r="AI124" s="336">
        <f ca="1" t="shared" si="77"/>
        <v>0</v>
      </c>
      <c r="AJ124" s="336">
        <f ca="1" t="shared" si="87"/>
        <v>0</v>
      </c>
      <c r="AK124" s="340">
        <f t="shared" si="78"/>
        <v>0</v>
      </c>
      <c r="AL124" s="341">
        <f>IF(AG124="","",RANK(AG124,$AG$6:$AG$205,1)+COUNTIF($AG$6:AG124,AG124)-1)</f>
      </c>
    </row>
    <row r="125" spans="2:38" s="266" customFormat="1" ht="13.5">
      <c r="B125" s="342">
        <f t="shared" si="82"/>
      </c>
      <c r="C125" s="343" t="s">
        <v>6</v>
      </c>
      <c r="D125" s="344"/>
      <c r="E125" s="343"/>
      <c r="F125" s="344"/>
      <c r="G125" s="343"/>
      <c r="H125" s="343"/>
      <c r="I125" s="343"/>
      <c r="J125" s="344"/>
      <c r="K125" s="344"/>
      <c r="L125" s="344"/>
      <c r="M125" s="344"/>
      <c r="N125" s="344"/>
      <c r="O125" s="344"/>
      <c r="P125" s="345"/>
      <c r="Q125" s="346"/>
      <c r="R125" s="344"/>
      <c r="S125" s="355"/>
      <c r="T125" s="348">
        <f t="shared" si="67"/>
        <v>0</v>
      </c>
      <c r="U125" s="349">
        <f t="shared" si="68"/>
        <v>0</v>
      </c>
      <c r="V125" s="349">
        <f t="shared" si="69"/>
        <v>0</v>
      </c>
      <c r="W125" s="350"/>
      <c r="X125" s="349">
        <f t="shared" si="83"/>
        <v>0</v>
      </c>
      <c r="Y125" s="349">
        <f t="shared" si="84"/>
        <v>0</v>
      </c>
      <c r="Z125" s="349">
        <f t="shared" si="85"/>
        <v>0</v>
      </c>
      <c r="AA125" s="349">
        <f t="shared" si="70"/>
        <v>0</v>
      </c>
      <c r="AB125" s="351">
        <f t="shared" si="91"/>
        <v>0</v>
      </c>
      <c r="AC125" s="351">
        <f t="shared" si="86"/>
        <v>0</v>
      </c>
      <c r="AD125" s="349">
        <f t="shared" si="72"/>
        <v>0</v>
      </c>
      <c r="AE125" s="349">
        <f t="shared" si="73"/>
        <v>0</v>
      </c>
      <c r="AF125" s="351">
        <f t="shared" si="74"/>
        <v>0</v>
      </c>
      <c r="AG125" s="352">
        <f t="shared" si="92"/>
      </c>
      <c r="AH125" s="349">
        <f ca="1" t="shared" si="93"/>
        <v>0</v>
      </c>
      <c r="AI125" s="349">
        <f ca="1" t="shared" si="77"/>
        <v>0</v>
      </c>
      <c r="AJ125" s="349">
        <f ca="1" t="shared" si="87"/>
        <v>0</v>
      </c>
      <c r="AK125" s="353">
        <f t="shared" si="78"/>
        <v>0</v>
      </c>
      <c r="AL125" s="354">
        <f>IF(AG125="","",RANK(AG125,$AG$6:$AG$205,1)+COUNTIF($AG$6:AG125,AG125)-1)</f>
      </c>
    </row>
    <row r="126" spans="2:38" s="266" customFormat="1" ht="13.5">
      <c r="B126" s="329">
        <f t="shared" si="82"/>
      </c>
      <c r="C126" s="330" t="s">
        <v>6</v>
      </c>
      <c r="D126" s="331"/>
      <c r="E126" s="330"/>
      <c r="F126" s="331"/>
      <c r="G126" s="330"/>
      <c r="H126" s="330"/>
      <c r="I126" s="330"/>
      <c r="J126" s="331"/>
      <c r="K126" s="331"/>
      <c r="L126" s="331"/>
      <c r="M126" s="331"/>
      <c r="N126" s="331"/>
      <c r="O126" s="331"/>
      <c r="P126" s="332"/>
      <c r="Q126" s="333"/>
      <c r="R126" s="331"/>
      <c r="S126" s="334"/>
      <c r="T126" s="335">
        <f>VLOOKUP(C126,InfoTable,6,FALSE)</f>
        <v>0</v>
      </c>
      <c r="U126" s="336">
        <f>IF(C126="None",0,ROUNDUP(VLOOKUP(C126,InfoTable,2,FALSE)*IF(N126="",1,VLOOKUP(VLOOKUP(N126,OwnerData,2,FALSE),EfficiencyIVData,2,FALSE)),0))*24*(1+(O126/100))</f>
        <v>0</v>
      </c>
      <c r="V126" s="336">
        <f>IF($U$3="Yes",VLOOKUP(C126,InfoTable,7,FALSE)/7,0)</f>
        <v>0</v>
      </c>
      <c r="W126" s="337"/>
      <c r="X126" s="336">
        <f t="shared" si="83"/>
        <v>0</v>
      </c>
      <c r="Y126" s="336">
        <f t="shared" si="84"/>
        <v>0</v>
      </c>
      <c r="Z126" s="336">
        <f t="shared" si="85"/>
        <v>0</v>
      </c>
      <c r="AA126" s="336">
        <f>Z126*MAX(F126/500,1)</f>
        <v>0</v>
      </c>
      <c r="AB126" s="338">
        <f>IF(Y126+AA126,(U126+V126+W126)/(Y126+AA126),0)</f>
        <v>0</v>
      </c>
      <c r="AC126" s="338">
        <f t="shared" si="86"/>
        <v>0</v>
      </c>
      <c r="AD126" s="336">
        <f>(U126+V126+W126)*VLOOKUP(C126,InfoTable,4,FALSE)</f>
        <v>0</v>
      </c>
      <c r="AE126" s="336">
        <f>(U126+V126+W126)*VLOOKUP(C126,InfoTable,5,FALSE)</f>
        <v>0</v>
      </c>
      <c r="AF126" s="338">
        <f>IF(MIN(IF(U126,R126/U126,9999999999),IF(X126,S126/X126,9999999999),IF(Y126+Z126,IF(M126,M126,VLOOKUP(C126,InfoTable,9,FALSE))/(Y126+Z126),9999999999))=9999999999,0,MIN(IF(U126,R126/U126,9999999999),IF(X126,S126/X126,9999999999),IF(Y126+Z126,IF(M126,M126,VLOOKUP(C126,InfoTable,9,FALSE))/(Y126+Z126),9999999999)))</f>
        <v>0</v>
      </c>
      <c r="AG126" s="339">
        <f>IF(AND(NOT(ISBLANK(Q126)),C126&lt;&gt;"None"),Q126+AF126,"")</f>
      </c>
      <c r="AH126" s="336">
        <f ca="1">MAX(IF(AND(Q126,C126&lt;&gt;"None"),R126-(U126/24)*(NOW()-Q126)*24,0),0)</f>
        <v>0</v>
      </c>
      <c r="AI126" s="336">
        <f ca="1">MAX(IF(AND(Q126,C126&lt;&gt;"None"),S126-VLOOKUP(C126,InfoTable,3,FALSE)*((NOW()-Q126)*24),0),0)</f>
        <v>0</v>
      </c>
      <c r="AJ126" s="336">
        <f ca="1" t="shared" si="87"/>
        <v>0</v>
      </c>
      <c r="AK126" s="340">
        <f>IF(AJ126,AJ126/IF(M126,M126,VLOOKUP(C126,InfoTable,9,FALSE)),0)</f>
        <v>0</v>
      </c>
      <c r="AL126" s="341">
        <f>IF(AG126="","",RANK(AG126,$AG$6:$AG$205,1)+COUNTIF($AG$6:AG126,AG126)-1)</f>
      </c>
    </row>
    <row r="127" spans="2:38" s="266" customFormat="1" ht="13.5">
      <c r="B127" s="342">
        <f t="shared" si="82"/>
      </c>
      <c r="C127" s="343" t="s">
        <v>6</v>
      </c>
      <c r="D127" s="344"/>
      <c r="E127" s="343"/>
      <c r="F127" s="344"/>
      <c r="G127" s="343"/>
      <c r="H127" s="343"/>
      <c r="I127" s="343"/>
      <c r="J127" s="344"/>
      <c r="K127" s="344"/>
      <c r="L127" s="344"/>
      <c r="M127" s="344"/>
      <c r="N127" s="344"/>
      <c r="O127" s="344"/>
      <c r="P127" s="345"/>
      <c r="Q127" s="346"/>
      <c r="R127" s="344"/>
      <c r="S127" s="347"/>
      <c r="T127" s="348">
        <f>VLOOKUP(C127,InfoTable,6,FALSE)</f>
        <v>0</v>
      </c>
      <c r="U127" s="349">
        <f>IF(C127="None",0,ROUNDUP(VLOOKUP(C127,InfoTable,2,FALSE)*IF(N127="",1,VLOOKUP(VLOOKUP(N127,OwnerData,2,FALSE),EfficiencyIVData,2,FALSE)),0))*24*(1+(O127/100))</f>
        <v>0</v>
      </c>
      <c r="V127" s="349">
        <f>IF($U$3="Yes",VLOOKUP(C127,InfoTable,7,FALSE)/7,0)</f>
        <v>0</v>
      </c>
      <c r="W127" s="350"/>
      <c r="X127" s="349">
        <f t="shared" si="83"/>
        <v>0</v>
      </c>
      <c r="Y127" s="349">
        <f t="shared" si="84"/>
        <v>0</v>
      </c>
      <c r="Z127" s="349">
        <f t="shared" si="85"/>
        <v>0</v>
      </c>
      <c r="AA127" s="349">
        <f>Z127*MAX(F127/500,1)</f>
        <v>0</v>
      </c>
      <c r="AB127" s="351">
        <f>IF(Y127+AA127,(U127+V127+W127)/(Y127+AA127),0)</f>
        <v>0</v>
      </c>
      <c r="AC127" s="351">
        <f t="shared" si="86"/>
        <v>0</v>
      </c>
      <c r="AD127" s="349">
        <f>(U127+V127+W127)*VLOOKUP(C127,InfoTable,4,FALSE)</f>
        <v>0</v>
      </c>
      <c r="AE127" s="349">
        <f>(U127+V127+W127)*VLOOKUP(C127,InfoTable,5,FALSE)</f>
        <v>0</v>
      </c>
      <c r="AF127" s="351">
        <f>IF(MIN(IF(U127,R127/U127,9999999999),IF(X127,S127/X127,9999999999),IF(Y127+Z127,IF(M127,M127,VLOOKUP(C127,InfoTable,9,FALSE))/(Y127+Z127),9999999999))=9999999999,0,MIN(IF(U127,R127/U127,9999999999),IF(X127,S127/X127,9999999999),IF(Y127+Z127,IF(M127,M127,VLOOKUP(C127,InfoTable,9,FALSE))/(Y127+Z127),9999999999)))</f>
        <v>0</v>
      </c>
      <c r="AG127" s="352">
        <f>IF(AND(NOT(ISBLANK(Q127)),C127&lt;&gt;"None"),Q127+AF127,"")</f>
      </c>
      <c r="AH127" s="349">
        <f ca="1">MAX(IF(AND(Q127,C127&lt;&gt;"None"),R127-(U127/24)*(NOW()-Q127)*24,0),0)</f>
        <v>0</v>
      </c>
      <c r="AI127" s="349">
        <f ca="1">MAX(IF(AND(Q127,C127&lt;&gt;"None"),S127-VLOOKUP(C127,InfoTable,3,FALSE)*((NOW()-Q127)*24),0),0)</f>
        <v>0</v>
      </c>
      <c r="AJ127" s="349">
        <f ca="1" t="shared" si="87"/>
        <v>0</v>
      </c>
      <c r="AK127" s="353">
        <f>IF(AJ127,AJ127/IF(M127,M127,VLOOKUP(C127,InfoTable,9,FALSE)),0)</f>
        <v>0</v>
      </c>
      <c r="AL127" s="354">
        <f>IF(AG127="","",RANK(AG127,$AG$6:$AG$205,1)+COUNTIF($AG$6:AG127,AG127)-1)</f>
      </c>
    </row>
    <row r="128" spans="2:38" s="266" customFormat="1" ht="13.5">
      <c r="B128" s="329">
        <f t="shared" si="82"/>
      </c>
      <c r="C128" s="330" t="s">
        <v>6</v>
      </c>
      <c r="D128" s="331"/>
      <c r="E128" s="330"/>
      <c r="F128" s="331"/>
      <c r="G128" s="330"/>
      <c r="H128" s="330"/>
      <c r="I128" s="330"/>
      <c r="J128" s="331"/>
      <c r="K128" s="331"/>
      <c r="L128" s="331"/>
      <c r="M128" s="331"/>
      <c r="N128" s="331"/>
      <c r="O128" s="331"/>
      <c r="P128" s="332"/>
      <c r="Q128" s="333"/>
      <c r="R128" s="331"/>
      <c r="S128" s="334"/>
      <c r="T128" s="335">
        <f>VLOOKUP(C128,InfoTable,6,FALSE)</f>
        <v>0</v>
      </c>
      <c r="U128" s="336">
        <f>IF(C128="None",0,ROUNDUP(VLOOKUP(C128,InfoTable,2,FALSE)*IF(N128="",1,VLOOKUP(VLOOKUP(N128,OwnerData,2,FALSE),EfficiencyIVData,2,FALSE)),0))*24*(1+(O128/100))</f>
        <v>0</v>
      </c>
      <c r="V128" s="336">
        <f>IF($U$3="Yes",VLOOKUP(C128,InfoTable,7,FALSE)/7,0)</f>
        <v>0</v>
      </c>
      <c r="W128" s="337"/>
      <c r="X128" s="336">
        <f t="shared" si="83"/>
        <v>0</v>
      </c>
      <c r="Y128" s="336">
        <f t="shared" si="84"/>
        <v>0</v>
      </c>
      <c r="Z128" s="336">
        <f t="shared" si="85"/>
        <v>0</v>
      </c>
      <c r="AA128" s="336">
        <f>Z128*MAX(F128/500,1)</f>
        <v>0</v>
      </c>
      <c r="AB128" s="338">
        <f>IF(Y128+AA128,(U128+V128+W128)/(Y128+AA128),0)</f>
        <v>0</v>
      </c>
      <c r="AC128" s="338">
        <f t="shared" si="86"/>
        <v>0</v>
      </c>
      <c r="AD128" s="336">
        <f>(U128+V128+W128)*VLOOKUP(C128,InfoTable,4,FALSE)</f>
        <v>0</v>
      </c>
      <c r="AE128" s="336">
        <f>(U128+V128+W128)*VLOOKUP(C128,InfoTable,5,FALSE)</f>
        <v>0</v>
      </c>
      <c r="AF128" s="338">
        <f>IF(MIN(IF(U128,R128/U128,9999999999),IF(X128,S128/X128,9999999999),IF(Y128+Z128,IF(M128,M128,VLOOKUP(C128,InfoTable,9,FALSE))/(Y128+Z128),9999999999))=9999999999,0,MIN(IF(U128,R128/U128,9999999999),IF(X128,S128/X128,9999999999),IF(Y128+Z128,IF(M128,M128,VLOOKUP(C128,InfoTable,9,FALSE))/(Y128+Z128),9999999999)))</f>
        <v>0</v>
      </c>
      <c r="AG128" s="339">
        <f>IF(AND(NOT(ISBLANK(Q128)),C128&lt;&gt;"None"),Q128+AF128,"")</f>
      </c>
      <c r="AH128" s="336">
        <f ca="1">MAX(IF(AND(Q128,C128&lt;&gt;"None"),R128-(U128/24)*(NOW()-Q128)*24,0),0)</f>
        <v>0</v>
      </c>
      <c r="AI128" s="336">
        <f ca="1">MAX(IF(AND(Q128,C128&lt;&gt;"None"),S128-VLOOKUP(C128,InfoTable,3,FALSE)*((NOW()-Q128)*24),0),0)</f>
        <v>0</v>
      </c>
      <c r="AJ128" s="336">
        <f ca="1" t="shared" si="87"/>
        <v>0</v>
      </c>
      <c r="AK128" s="340">
        <f>IF(AJ128,AJ128/IF(M128,M128,VLOOKUP(C128,InfoTable,9,FALSE)),0)</f>
        <v>0</v>
      </c>
      <c r="AL128" s="341">
        <f>IF(AG128="","",RANK(AG128,$AG$6:$AG$205,1)+COUNTIF($AG$6:AG128,AG128)-1)</f>
      </c>
    </row>
    <row r="129" spans="2:38" s="266" customFormat="1" ht="13.5">
      <c r="B129" s="342">
        <f t="shared" si="82"/>
      </c>
      <c r="C129" s="343" t="s">
        <v>6</v>
      </c>
      <c r="D129" s="344"/>
      <c r="E129" s="343"/>
      <c r="F129" s="344"/>
      <c r="G129" s="343"/>
      <c r="H129" s="343"/>
      <c r="I129" s="343"/>
      <c r="J129" s="344"/>
      <c r="K129" s="344"/>
      <c r="L129" s="344"/>
      <c r="M129" s="344"/>
      <c r="N129" s="344"/>
      <c r="O129" s="344"/>
      <c r="P129" s="345"/>
      <c r="Q129" s="346"/>
      <c r="R129" s="344"/>
      <c r="S129" s="347"/>
      <c r="T129" s="348">
        <f>VLOOKUP(C129,InfoTable,6,FALSE)</f>
        <v>0</v>
      </c>
      <c r="U129" s="349">
        <f>IF(C129="None",0,ROUNDUP(VLOOKUP(C129,InfoTable,2,FALSE)*IF(N129="",1,VLOOKUP(VLOOKUP(N129,OwnerData,2,FALSE),EfficiencyIVData,2,FALSE)),0))*24*(1+(O129/100))</f>
        <v>0</v>
      </c>
      <c r="V129" s="349">
        <f>IF($U$3="Yes",VLOOKUP(C129,InfoTable,7,FALSE)/7,0)</f>
        <v>0</v>
      </c>
      <c r="W129" s="350"/>
      <c r="X129" s="349">
        <f t="shared" si="83"/>
        <v>0</v>
      </c>
      <c r="Y129" s="349">
        <f t="shared" si="84"/>
        <v>0</v>
      </c>
      <c r="Z129" s="349">
        <f t="shared" si="85"/>
        <v>0</v>
      </c>
      <c r="AA129" s="349">
        <f>Z129*MAX(F129/500,1)</f>
        <v>0</v>
      </c>
      <c r="AB129" s="351">
        <f>IF(Y129+AA129,(U129+V129+W129)/(Y129+AA129),0)</f>
        <v>0</v>
      </c>
      <c r="AC129" s="351">
        <f t="shared" si="86"/>
        <v>0</v>
      </c>
      <c r="AD129" s="349">
        <f>(U129+V129+W129)*VLOOKUP(C129,InfoTable,4,FALSE)</f>
        <v>0</v>
      </c>
      <c r="AE129" s="349">
        <f>(U129+V129+W129)*VLOOKUP(C129,InfoTable,5,FALSE)</f>
        <v>0</v>
      </c>
      <c r="AF129" s="351">
        <f>IF(MIN(IF(U129,R129/U129,9999999999),IF(X129,S129/X129,9999999999),IF(Y129+Z129,IF(M129,M129,VLOOKUP(C129,InfoTable,9,FALSE))/(Y129+Z129),9999999999))=9999999999,0,MIN(IF(U129,R129/U129,9999999999),IF(X129,S129/X129,9999999999),IF(Y129+Z129,IF(M129,M129,VLOOKUP(C129,InfoTable,9,FALSE))/(Y129+Z129),9999999999)))</f>
        <v>0</v>
      </c>
      <c r="AG129" s="352">
        <f>IF(AND(NOT(ISBLANK(Q129)),C129&lt;&gt;"None"),Q129+AF129,"")</f>
      </c>
      <c r="AH129" s="349">
        <f ca="1">MAX(IF(AND(Q129,C129&lt;&gt;"None"),R129-(U129/24)*(NOW()-Q129)*24,0),0)</f>
        <v>0</v>
      </c>
      <c r="AI129" s="349">
        <f ca="1">MAX(IF(AND(Q129,C129&lt;&gt;"None"),S129-VLOOKUP(C129,InfoTable,3,FALSE)*((NOW()-Q129)*24),0),0)</f>
        <v>0</v>
      </c>
      <c r="AJ129" s="349">
        <f ca="1" t="shared" si="87"/>
        <v>0</v>
      </c>
      <c r="AK129" s="353">
        <f>IF(AJ129,AJ129/IF(M129,M129,VLOOKUP(C129,InfoTable,9,FALSE)),0)</f>
        <v>0</v>
      </c>
      <c r="AL129" s="354">
        <f>IF(AG129="","",RANK(AG129,$AG$6:$AG$205,1)+COUNTIF($AG$6:AG129,AG129)-1)</f>
      </c>
    </row>
    <row r="130" spans="2:38" s="266" customFormat="1" ht="13.5">
      <c r="B130" s="329">
        <f t="shared" si="82"/>
      </c>
      <c r="C130" s="330" t="s">
        <v>6</v>
      </c>
      <c r="D130" s="331"/>
      <c r="E130" s="330"/>
      <c r="F130" s="331"/>
      <c r="G130" s="330"/>
      <c r="H130" s="330"/>
      <c r="I130" s="330"/>
      <c r="J130" s="331"/>
      <c r="K130" s="331"/>
      <c r="L130" s="331"/>
      <c r="M130" s="331"/>
      <c r="N130" s="331"/>
      <c r="O130" s="331"/>
      <c r="P130" s="332"/>
      <c r="Q130" s="333"/>
      <c r="R130" s="331"/>
      <c r="S130" s="334"/>
      <c r="T130" s="335">
        <f>VLOOKUP(C130,InfoTable,6,FALSE)</f>
        <v>0</v>
      </c>
      <c r="U130" s="336">
        <f>IF(C130="None",0,ROUNDUP(VLOOKUP(C130,InfoTable,2,FALSE)*IF(N130="",1,VLOOKUP(VLOOKUP(N130,OwnerData,2,FALSE),EfficiencyIVData,2,FALSE)),0))*24*(1+(O130/100))</f>
        <v>0</v>
      </c>
      <c r="V130" s="336">
        <f>IF($U$3="Yes",VLOOKUP(C130,InfoTable,7,FALSE)/7,0)</f>
        <v>0</v>
      </c>
      <c r="W130" s="337"/>
      <c r="X130" s="336">
        <f t="shared" si="83"/>
        <v>0</v>
      </c>
      <c r="Y130" s="336">
        <f t="shared" si="84"/>
        <v>0</v>
      </c>
      <c r="Z130" s="336">
        <f t="shared" si="85"/>
        <v>0</v>
      </c>
      <c r="AA130" s="336">
        <f>Z130*MAX(F130/500,1)</f>
        <v>0</v>
      </c>
      <c r="AB130" s="338">
        <f>IF(Y130+AA130,(U130+V130+W130)/(Y130+AA130),0)</f>
        <v>0</v>
      </c>
      <c r="AC130" s="338">
        <f t="shared" si="86"/>
        <v>0</v>
      </c>
      <c r="AD130" s="336">
        <f>(U130+V130+W130)*VLOOKUP(C130,InfoTable,4,FALSE)</f>
        <v>0</v>
      </c>
      <c r="AE130" s="336">
        <f>(U130+V130+W130)*VLOOKUP(C130,InfoTable,5,FALSE)</f>
        <v>0</v>
      </c>
      <c r="AF130" s="338">
        <f>IF(MIN(IF(U130,R130/U130,9999999999),IF(X130,S130/X130,9999999999),IF(Y130+Z130,IF(M130,M130,VLOOKUP(C130,InfoTable,9,FALSE))/(Y130+Z130),9999999999))=9999999999,0,MIN(IF(U130,R130/U130,9999999999),IF(X130,S130/X130,9999999999),IF(Y130+Z130,IF(M130,M130,VLOOKUP(C130,InfoTable,9,FALSE))/(Y130+Z130),9999999999)))</f>
        <v>0</v>
      </c>
      <c r="AG130" s="339">
        <f>IF(AND(NOT(ISBLANK(Q130)),C130&lt;&gt;"None"),Q130+AF130,"")</f>
      </c>
      <c r="AH130" s="336">
        <f ca="1">MAX(IF(AND(Q130,C130&lt;&gt;"None"),R130-(U130/24)*(NOW()-Q130)*24,0),0)</f>
        <v>0</v>
      </c>
      <c r="AI130" s="336">
        <f ca="1">MAX(IF(AND(Q130,C130&lt;&gt;"None"),S130-VLOOKUP(C130,InfoTable,3,FALSE)*((NOW()-Q130)*24),0),0)</f>
        <v>0</v>
      </c>
      <c r="AJ130" s="336">
        <f ca="1" t="shared" si="87"/>
        <v>0</v>
      </c>
      <c r="AK130" s="340">
        <f>IF(AJ130,AJ130/IF(M130,M130,VLOOKUP(C130,InfoTable,9,FALSE)),0)</f>
        <v>0</v>
      </c>
      <c r="AL130" s="341">
        <f>IF(AG130="","",RANK(AG130,$AG$6:$AG$205,1)+COUNTIF($AG$6:AG130,AG130)-1)</f>
      </c>
    </row>
    <row r="131" spans="2:38" s="266" customFormat="1" ht="13.5">
      <c r="B131" s="342">
        <f t="shared" si="82"/>
      </c>
      <c r="C131" s="343" t="s">
        <v>6</v>
      </c>
      <c r="D131" s="344"/>
      <c r="E131" s="343"/>
      <c r="F131" s="344"/>
      <c r="G131" s="343"/>
      <c r="H131" s="343"/>
      <c r="I131" s="343"/>
      <c r="J131" s="344"/>
      <c r="K131" s="344"/>
      <c r="L131" s="344"/>
      <c r="M131" s="344"/>
      <c r="N131" s="344"/>
      <c r="O131" s="344"/>
      <c r="P131" s="345"/>
      <c r="Q131" s="346"/>
      <c r="R131" s="344"/>
      <c r="S131" s="347"/>
      <c r="T131" s="348">
        <f aca="true" t="shared" si="94" ref="T131:T175">VLOOKUP(C131,InfoTable,6,FALSE)</f>
        <v>0</v>
      </c>
      <c r="U131" s="349">
        <f aca="true" t="shared" si="95" ref="U131:U175">IF(C131="None",0,ROUNDUP(VLOOKUP(C131,InfoTable,2,FALSE)*IF(N131="",1,VLOOKUP(VLOOKUP(N131,OwnerData,2,FALSE),EfficiencyIVData,2,FALSE)),0))*24*(1+(O131/100))</f>
        <v>0</v>
      </c>
      <c r="V131" s="349">
        <f aca="true" t="shared" si="96" ref="V131:V175">IF($U$3="Yes",VLOOKUP(C131,InfoTable,7,FALSE)/7,0)</f>
        <v>0</v>
      </c>
      <c r="W131" s="350"/>
      <c r="X131" s="349">
        <f t="shared" si="83"/>
        <v>0</v>
      </c>
      <c r="Y131" s="349">
        <f t="shared" si="84"/>
        <v>0</v>
      </c>
      <c r="Z131" s="349">
        <f t="shared" si="85"/>
        <v>0</v>
      </c>
      <c r="AA131" s="349">
        <f aca="true" t="shared" si="97" ref="AA131:AA175">Z131*MAX(F131/500,1)</f>
        <v>0</v>
      </c>
      <c r="AB131" s="351">
        <f aca="true" t="shared" si="98" ref="AB131:AB139">IF(Y131+AA131,(U131+V131+W131)/(Y131+AA131),0)</f>
        <v>0</v>
      </c>
      <c r="AC131" s="351">
        <f t="shared" si="86"/>
        <v>0</v>
      </c>
      <c r="AD131" s="349">
        <f aca="true" t="shared" si="99" ref="AD131:AD175">(U131+V131+W131)*VLOOKUP(C131,InfoTable,4,FALSE)</f>
        <v>0</v>
      </c>
      <c r="AE131" s="349">
        <f aca="true" t="shared" si="100" ref="AE131:AE175">(U131+V131+W131)*VLOOKUP(C131,InfoTable,5,FALSE)</f>
        <v>0</v>
      </c>
      <c r="AF131" s="351">
        <f aca="true" t="shared" si="101" ref="AF131:AF175">IF(MIN(IF(U131,R131/U131,9999999999),IF(X131,S131/X131,9999999999),IF(Y131+Z131,IF(M131,M131,VLOOKUP(C131,InfoTable,9,FALSE))/(Y131+Z131),9999999999))=9999999999,0,MIN(IF(U131,R131/U131,9999999999),IF(X131,S131/X131,9999999999),IF(Y131+Z131,IF(M131,M131,VLOOKUP(C131,InfoTable,9,FALSE))/(Y131+Z131),9999999999)))</f>
        <v>0</v>
      </c>
      <c r="AG131" s="352">
        <f aca="true" t="shared" si="102" ref="AG131:AG139">IF(AND(NOT(ISBLANK(Q131)),C131&lt;&gt;"None"),Q131+AF131,"")</f>
      </c>
      <c r="AH131" s="349">
        <f aca="true" ca="1" t="shared" si="103" ref="AH131:AH139">MAX(IF(AND(Q131,C131&lt;&gt;"None"),R131-(U131/24)*(NOW()-Q131)*24,0),0)</f>
        <v>0</v>
      </c>
      <c r="AI131" s="349">
        <f aca="true" ca="1" t="shared" si="104" ref="AI131:AI175">MAX(IF(AND(Q131,C131&lt;&gt;"None"),S131-VLOOKUP(C131,InfoTable,3,FALSE)*((NOW()-Q131)*24),0),0)</f>
        <v>0</v>
      </c>
      <c r="AJ131" s="349">
        <f ca="1" t="shared" si="87"/>
        <v>0</v>
      </c>
      <c r="AK131" s="353">
        <f aca="true" t="shared" si="105" ref="AK131:AK175">IF(AJ131,AJ131/IF(M131,M131,VLOOKUP(C131,InfoTable,9,FALSE)),0)</f>
        <v>0</v>
      </c>
      <c r="AL131" s="354">
        <f>IF(AG131="","",RANK(AG131,$AG$6:$AG$205,1)+COUNTIF($AG$6:AG131,AG131)-1)</f>
      </c>
    </row>
    <row r="132" spans="2:38" s="266" customFormat="1" ht="13.5">
      <c r="B132" s="329">
        <f t="shared" si="82"/>
      </c>
      <c r="C132" s="330" t="s">
        <v>6</v>
      </c>
      <c r="D132" s="331"/>
      <c r="E132" s="330"/>
      <c r="F132" s="331"/>
      <c r="G132" s="330"/>
      <c r="H132" s="330"/>
      <c r="I132" s="330"/>
      <c r="J132" s="331"/>
      <c r="K132" s="331"/>
      <c r="L132" s="331"/>
      <c r="M132" s="331"/>
      <c r="N132" s="331"/>
      <c r="O132" s="331"/>
      <c r="P132" s="332"/>
      <c r="Q132" s="333"/>
      <c r="R132" s="331"/>
      <c r="S132" s="334"/>
      <c r="T132" s="335">
        <f t="shared" si="94"/>
        <v>0</v>
      </c>
      <c r="U132" s="336">
        <f t="shared" si="95"/>
        <v>0</v>
      </c>
      <c r="V132" s="336">
        <f t="shared" si="96"/>
        <v>0</v>
      </c>
      <c r="W132" s="337"/>
      <c r="X132" s="336">
        <f t="shared" si="83"/>
        <v>0</v>
      </c>
      <c r="Y132" s="336">
        <f t="shared" si="84"/>
        <v>0</v>
      </c>
      <c r="Z132" s="336">
        <f t="shared" si="85"/>
        <v>0</v>
      </c>
      <c r="AA132" s="336">
        <f t="shared" si="97"/>
        <v>0</v>
      </c>
      <c r="AB132" s="338">
        <f t="shared" si="98"/>
        <v>0</v>
      </c>
      <c r="AC132" s="338">
        <f t="shared" si="86"/>
        <v>0</v>
      </c>
      <c r="AD132" s="336">
        <f t="shared" si="99"/>
        <v>0</v>
      </c>
      <c r="AE132" s="336">
        <f t="shared" si="100"/>
        <v>0</v>
      </c>
      <c r="AF132" s="338">
        <f t="shared" si="101"/>
        <v>0</v>
      </c>
      <c r="AG132" s="339">
        <f t="shared" si="102"/>
      </c>
      <c r="AH132" s="336">
        <f ca="1" t="shared" si="103"/>
        <v>0</v>
      </c>
      <c r="AI132" s="336">
        <f ca="1" t="shared" si="104"/>
        <v>0</v>
      </c>
      <c r="AJ132" s="336">
        <f ca="1" t="shared" si="87"/>
        <v>0</v>
      </c>
      <c r="AK132" s="340">
        <f t="shared" si="105"/>
        <v>0</v>
      </c>
      <c r="AL132" s="341">
        <f>IF(AG132="","",RANK(AG132,$AG$6:$AG$205,1)+COUNTIF($AG$6:AG132,AG132)-1)</f>
      </c>
    </row>
    <row r="133" spans="2:38" s="266" customFormat="1" ht="13.5">
      <c r="B133" s="342">
        <f t="shared" si="82"/>
      </c>
      <c r="C133" s="343" t="s">
        <v>6</v>
      </c>
      <c r="D133" s="344"/>
      <c r="E133" s="343"/>
      <c r="F133" s="344"/>
      <c r="G133" s="343"/>
      <c r="H133" s="343"/>
      <c r="I133" s="343"/>
      <c r="J133" s="344"/>
      <c r="K133" s="344"/>
      <c r="L133" s="344"/>
      <c r="M133" s="344"/>
      <c r="N133" s="344"/>
      <c r="O133" s="344"/>
      <c r="P133" s="345"/>
      <c r="Q133" s="346"/>
      <c r="R133" s="344"/>
      <c r="S133" s="347"/>
      <c r="T133" s="348">
        <f t="shared" si="94"/>
        <v>0</v>
      </c>
      <c r="U133" s="349">
        <f t="shared" si="95"/>
        <v>0</v>
      </c>
      <c r="V133" s="349">
        <f t="shared" si="96"/>
        <v>0</v>
      </c>
      <c r="W133" s="350"/>
      <c r="X133" s="349">
        <f t="shared" si="83"/>
        <v>0</v>
      </c>
      <c r="Y133" s="349">
        <f t="shared" si="84"/>
        <v>0</v>
      </c>
      <c r="Z133" s="349">
        <f t="shared" si="85"/>
        <v>0</v>
      </c>
      <c r="AA133" s="349">
        <f t="shared" si="97"/>
        <v>0</v>
      </c>
      <c r="AB133" s="351">
        <f t="shared" si="98"/>
        <v>0</v>
      </c>
      <c r="AC133" s="351">
        <f t="shared" si="86"/>
        <v>0</v>
      </c>
      <c r="AD133" s="349">
        <f t="shared" si="99"/>
        <v>0</v>
      </c>
      <c r="AE133" s="349">
        <f t="shared" si="100"/>
        <v>0</v>
      </c>
      <c r="AF133" s="351">
        <f t="shared" si="101"/>
        <v>0</v>
      </c>
      <c r="AG133" s="352">
        <f t="shared" si="102"/>
      </c>
      <c r="AH133" s="349">
        <f ca="1" t="shared" si="103"/>
        <v>0</v>
      </c>
      <c r="AI133" s="349">
        <f ca="1" t="shared" si="104"/>
        <v>0</v>
      </c>
      <c r="AJ133" s="349">
        <f ca="1" t="shared" si="87"/>
        <v>0</v>
      </c>
      <c r="AK133" s="353">
        <f t="shared" si="105"/>
        <v>0</v>
      </c>
      <c r="AL133" s="354">
        <f>IF(AG133="","",RANK(AG133,$AG$6:$AG$205,1)+COUNTIF($AG$6:AG133,AG133)-1)</f>
      </c>
    </row>
    <row r="134" spans="2:38" s="266" customFormat="1" ht="13.5">
      <c r="B134" s="329">
        <f aca="true" t="shared" si="106" ref="B134:B165">IF(AG134="","",RANK(AL134,$AL$6:$AL$205,1))</f>
      </c>
      <c r="C134" s="330" t="s">
        <v>6</v>
      </c>
      <c r="D134" s="331"/>
      <c r="E134" s="330"/>
      <c r="F134" s="331"/>
      <c r="G134" s="330"/>
      <c r="H134" s="330"/>
      <c r="I134" s="330"/>
      <c r="J134" s="331"/>
      <c r="K134" s="331"/>
      <c r="L134" s="331"/>
      <c r="M134" s="331"/>
      <c r="N134" s="331"/>
      <c r="O134" s="331"/>
      <c r="P134" s="332"/>
      <c r="Q134" s="333"/>
      <c r="R134" s="331"/>
      <c r="S134" s="334"/>
      <c r="T134" s="335">
        <f t="shared" si="94"/>
        <v>0</v>
      </c>
      <c r="U134" s="336">
        <f t="shared" si="95"/>
        <v>0</v>
      </c>
      <c r="V134" s="336">
        <f t="shared" si="96"/>
        <v>0</v>
      </c>
      <c r="W134" s="337"/>
      <c r="X134" s="336">
        <f aca="true" t="shared" si="107" ref="X134:X165">VLOOKUP(C134,InfoTable,3,FALSE)*24*IF(N134="",1,IF(VLOOKUP(N134,OwnerData,2,FALSE)="No",1,VLOOKUP(N134,OwnerData,9,FALSE)))</f>
        <v>0</v>
      </c>
      <c r="Y134" s="336">
        <f aca="true" t="shared" si="108" ref="Y134:Y165">IF(L134,L134,VLOOKUP(C134,InfoTable,8,FALSE))*60*24*1.5*(D134/100)*VLOOKUP(C134,InfoTable,5,FALSE)*IF(N134="",1,IF(VLOOKUP(N134,OwnerData,2,FALSE)="No",1,VLOOKUP(N134,OwnerData,10,FALSE)))*IF(N134="",1,IF(VLOOKUP(N134,OwnerData,2,FALSE)="No",1,VLOOKUP(N134,OwnerData,7,FALSE)))</f>
        <v>0</v>
      </c>
      <c r="Z134" s="336">
        <f aca="true" t="shared" si="109" ref="Z134:Z165">IF(L134,L134,VLOOKUP(C134,InfoTable,8,FALSE))*60*24*(D134/100)*VLOOKUP(C134,InfoTable,4,FALSE)*IF(N134="",1,IF(VLOOKUP(N134,OwnerData,2,FALSE)="No",1,VLOOKUP(N134,OwnerData,10,FALSE)))</f>
        <v>0</v>
      </c>
      <c r="AA134" s="336">
        <f t="shared" si="97"/>
        <v>0</v>
      </c>
      <c r="AB134" s="338">
        <f t="shared" si="98"/>
        <v>0</v>
      </c>
      <c r="AC134" s="338">
        <f aca="true" t="shared" si="110" ref="AC134:AC165">IF(Y134,IF($AA$206,(U134+V134+W134+X134*$AD$206/$AA$206)/Y134,(U134+V134+W134+X134*$L$3)/Y134),0)</f>
        <v>0</v>
      </c>
      <c r="AD134" s="336">
        <f t="shared" si="99"/>
        <v>0</v>
      </c>
      <c r="AE134" s="336">
        <f t="shared" si="100"/>
        <v>0</v>
      </c>
      <c r="AF134" s="338">
        <f t="shared" si="101"/>
        <v>0</v>
      </c>
      <c r="AG134" s="339">
        <f t="shared" si="102"/>
      </c>
      <c r="AH134" s="336">
        <f ca="1" t="shared" si="103"/>
        <v>0</v>
      </c>
      <c r="AI134" s="336">
        <f ca="1" t="shared" si="104"/>
        <v>0</v>
      </c>
      <c r="AJ134" s="336">
        <f aca="true" ca="1" t="shared" si="111" ref="AJ134:AJ165">MIN(IF(AND(NOT(ISBLANK(Q134)),C134&lt;&gt;"None"),IF(L134,L134,VLOOKUP(C134,InfoTable,8,FALSE))*((NOW()-Q134)*24)*60*1.5*(D134/100)*IF(N134="",1,IF(VLOOKUP(N134,OwnerData,2,FALSE)="No",1,VLOOKUP(N134,OwnerData,10,FALSE))),0),IF(M134,M134,VLOOKUP(C134,InfoTable,9,FALSE)))*IF(N134="",1,IF(VLOOKUP(N134,OwnerData,2,FALSE)="No",1,VLOOKUP(N134,OwnerData,7,FALSE)))</f>
        <v>0</v>
      </c>
      <c r="AK134" s="340">
        <f t="shared" si="105"/>
        <v>0</v>
      </c>
      <c r="AL134" s="341">
        <f>IF(AG134="","",RANK(AG134,$AG$6:$AG$205,1)+COUNTIF($AG$6:AG134,AG134)-1)</f>
      </c>
    </row>
    <row r="135" spans="2:38" s="266" customFormat="1" ht="13.5">
      <c r="B135" s="342">
        <f t="shared" si="106"/>
      </c>
      <c r="C135" s="343" t="s">
        <v>6</v>
      </c>
      <c r="D135" s="344"/>
      <c r="E135" s="343"/>
      <c r="F135" s="344"/>
      <c r="G135" s="343"/>
      <c r="H135" s="343"/>
      <c r="I135" s="343"/>
      <c r="J135" s="344"/>
      <c r="K135" s="344"/>
      <c r="L135" s="344"/>
      <c r="M135" s="344"/>
      <c r="N135" s="344"/>
      <c r="O135" s="344"/>
      <c r="P135" s="345"/>
      <c r="Q135" s="346"/>
      <c r="R135" s="344"/>
      <c r="S135" s="347"/>
      <c r="T135" s="348">
        <f t="shared" si="94"/>
        <v>0</v>
      </c>
      <c r="U135" s="349">
        <f t="shared" si="95"/>
        <v>0</v>
      </c>
      <c r="V135" s="349">
        <f t="shared" si="96"/>
        <v>0</v>
      </c>
      <c r="W135" s="350"/>
      <c r="X135" s="349">
        <f t="shared" si="107"/>
        <v>0</v>
      </c>
      <c r="Y135" s="349">
        <f t="shared" si="108"/>
        <v>0</v>
      </c>
      <c r="Z135" s="349">
        <f t="shared" si="109"/>
        <v>0</v>
      </c>
      <c r="AA135" s="349">
        <f t="shared" si="97"/>
        <v>0</v>
      </c>
      <c r="AB135" s="351">
        <f t="shared" si="98"/>
        <v>0</v>
      </c>
      <c r="AC135" s="351">
        <f t="shared" si="110"/>
        <v>0</v>
      </c>
      <c r="AD135" s="349">
        <f t="shared" si="99"/>
        <v>0</v>
      </c>
      <c r="AE135" s="349">
        <f t="shared" si="100"/>
        <v>0</v>
      </c>
      <c r="AF135" s="351">
        <f t="shared" si="101"/>
        <v>0</v>
      </c>
      <c r="AG135" s="352">
        <f t="shared" si="102"/>
      </c>
      <c r="AH135" s="349">
        <f ca="1" t="shared" si="103"/>
        <v>0</v>
      </c>
      <c r="AI135" s="349">
        <f ca="1" t="shared" si="104"/>
        <v>0</v>
      </c>
      <c r="AJ135" s="349">
        <f ca="1" t="shared" si="111"/>
        <v>0</v>
      </c>
      <c r="AK135" s="353">
        <f t="shared" si="105"/>
        <v>0</v>
      </c>
      <c r="AL135" s="354">
        <f>IF(AG135="","",RANK(AG135,$AG$6:$AG$205,1)+COUNTIF($AG$6:AG135,AG135)-1)</f>
      </c>
    </row>
    <row r="136" spans="2:38" s="266" customFormat="1" ht="13.5">
      <c r="B136" s="329">
        <f t="shared" si="106"/>
      </c>
      <c r="C136" s="330" t="s">
        <v>6</v>
      </c>
      <c r="D136" s="331"/>
      <c r="E136" s="330"/>
      <c r="F136" s="331"/>
      <c r="G136" s="330"/>
      <c r="H136" s="330"/>
      <c r="I136" s="330"/>
      <c r="J136" s="331"/>
      <c r="K136" s="331"/>
      <c r="L136" s="331"/>
      <c r="M136" s="331"/>
      <c r="N136" s="331"/>
      <c r="O136" s="331"/>
      <c r="P136" s="332"/>
      <c r="Q136" s="333"/>
      <c r="R136" s="331"/>
      <c r="S136" s="334"/>
      <c r="T136" s="335">
        <f t="shared" si="94"/>
        <v>0</v>
      </c>
      <c r="U136" s="336">
        <f t="shared" si="95"/>
        <v>0</v>
      </c>
      <c r="V136" s="336">
        <f t="shared" si="96"/>
        <v>0</v>
      </c>
      <c r="W136" s="337"/>
      <c r="X136" s="336">
        <f t="shared" si="107"/>
        <v>0</v>
      </c>
      <c r="Y136" s="336">
        <f t="shared" si="108"/>
        <v>0</v>
      </c>
      <c r="Z136" s="336">
        <f t="shared" si="109"/>
        <v>0</v>
      </c>
      <c r="AA136" s="336">
        <f t="shared" si="97"/>
        <v>0</v>
      </c>
      <c r="AB136" s="338">
        <f t="shared" si="98"/>
        <v>0</v>
      </c>
      <c r="AC136" s="338">
        <f t="shared" si="110"/>
        <v>0</v>
      </c>
      <c r="AD136" s="336">
        <f t="shared" si="99"/>
        <v>0</v>
      </c>
      <c r="AE136" s="336">
        <f t="shared" si="100"/>
        <v>0</v>
      </c>
      <c r="AF136" s="338">
        <f t="shared" si="101"/>
        <v>0</v>
      </c>
      <c r="AG136" s="339">
        <f t="shared" si="102"/>
      </c>
      <c r="AH136" s="336">
        <f ca="1" t="shared" si="103"/>
        <v>0</v>
      </c>
      <c r="AI136" s="336">
        <f ca="1" t="shared" si="104"/>
        <v>0</v>
      </c>
      <c r="AJ136" s="336">
        <f ca="1" t="shared" si="111"/>
        <v>0</v>
      </c>
      <c r="AK136" s="340">
        <f t="shared" si="105"/>
        <v>0</v>
      </c>
      <c r="AL136" s="341">
        <f>IF(AG136="","",RANK(AG136,$AG$6:$AG$205,1)+COUNTIF($AG$6:AG136,AG136)-1)</f>
      </c>
    </row>
    <row r="137" spans="2:38" s="266" customFormat="1" ht="13.5">
      <c r="B137" s="342">
        <f t="shared" si="106"/>
      </c>
      <c r="C137" s="343" t="s">
        <v>6</v>
      </c>
      <c r="D137" s="344"/>
      <c r="E137" s="343"/>
      <c r="F137" s="344"/>
      <c r="G137" s="343"/>
      <c r="H137" s="343"/>
      <c r="I137" s="343"/>
      <c r="J137" s="344"/>
      <c r="K137" s="344"/>
      <c r="L137" s="344"/>
      <c r="M137" s="344"/>
      <c r="N137" s="344"/>
      <c r="O137" s="344"/>
      <c r="P137" s="345"/>
      <c r="Q137" s="346"/>
      <c r="R137" s="344"/>
      <c r="S137" s="347"/>
      <c r="T137" s="348">
        <f t="shared" si="94"/>
        <v>0</v>
      </c>
      <c r="U137" s="349">
        <f t="shared" si="95"/>
        <v>0</v>
      </c>
      <c r="V137" s="349">
        <f t="shared" si="96"/>
        <v>0</v>
      </c>
      <c r="W137" s="350"/>
      <c r="X137" s="349">
        <f t="shared" si="107"/>
        <v>0</v>
      </c>
      <c r="Y137" s="349">
        <f t="shared" si="108"/>
        <v>0</v>
      </c>
      <c r="Z137" s="349">
        <f t="shared" si="109"/>
        <v>0</v>
      </c>
      <c r="AA137" s="349">
        <f t="shared" si="97"/>
        <v>0</v>
      </c>
      <c r="AB137" s="351">
        <f t="shared" si="98"/>
        <v>0</v>
      </c>
      <c r="AC137" s="351">
        <f t="shared" si="110"/>
        <v>0</v>
      </c>
      <c r="AD137" s="349">
        <f t="shared" si="99"/>
        <v>0</v>
      </c>
      <c r="AE137" s="349">
        <f t="shared" si="100"/>
        <v>0</v>
      </c>
      <c r="AF137" s="351">
        <f t="shared" si="101"/>
        <v>0</v>
      </c>
      <c r="AG137" s="352">
        <f t="shared" si="102"/>
      </c>
      <c r="AH137" s="349">
        <f ca="1" t="shared" si="103"/>
        <v>0</v>
      </c>
      <c r="AI137" s="349">
        <f ca="1" t="shared" si="104"/>
        <v>0</v>
      </c>
      <c r="AJ137" s="349">
        <f ca="1" t="shared" si="111"/>
        <v>0</v>
      </c>
      <c r="AK137" s="353">
        <f t="shared" si="105"/>
        <v>0</v>
      </c>
      <c r="AL137" s="354">
        <f>IF(AG137="","",RANK(AG137,$AG$6:$AG$205,1)+COUNTIF($AG$6:AG137,AG137)-1)</f>
      </c>
    </row>
    <row r="138" spans="2:38" s="266" customFormat="1" ht="13.5">
      <c r="B138" s="329">
        <f t="shared" si="106"/>
      </c>
      <c r="C138" s="330" t="s">
        <v>6</v>
      </c>
      <c r="D138" s="331"/>
      <c r="E138" s="330"/>
      <c r="F138" s="331"/>
      <c r="G138" s="330"/>
      <c r="H138" s="330"/>
      <c r="I138" s="330"/>
      <c r="J138" s="331"/>
      <c r="K138" s="331"/>
      <c r="L138" s="331"/>
      <c r="M138" s="331"/>
      <c r="N138" s="331"/>
      <c r="O138" s="331"/>
      <c r="P138" s="332"/>
      <c r="Q138" s="333"/>
      <c r="R138" s="331"/>
      <c r="S138" s="334"/>
      <c r="T138" s="335">
        <f t="shared" si="94"/>
        <v>0</v>
      </c>
      <c r="U138" s="336">
        <f t="shared" si="95"/>
        <v>0</v>
      </c>
      <c r="V138" s="336">
        <f t="shared" si="96"/>
        <v>0</v>
      </c>
      <c r="W138" s="337"/>
      <c r="X138" s="336">
        <f t="shared" si="107"/>
        <v>0</v>
      </c>
      <c r="Y138" s="336">
        <f t="shared" si="108"/>
        <v>0</v>
      </c>
      <c r="Z138" s="336">
        <f t="shared" si="109"/>
        <v>0</v>
      </c>
      <c r="AA138" s="336">
        <f t="shared" si="97"/>
        <v>0</v>
      </c>
      <c r="AB138" s="338">
        <f t="shared" si="98"/>
        <v>0</v>
      </c>
      <c r="AC138" s="338">
        <f t="shared" si="110"/>
        <v>0</v>
      </c>
      <c r="AD138" s="336">
        <f t="shared" si="99"/>
        <v>0</v>
      </c>
      <c r="AE138" s="336">
        <f t="shared" si="100"/>
        <v>0</v>
      </c>
      <c r="AF138" s="338">
        <f t="shared" si="101"/>
        <v>0</v>
      </c>
      <c r="AG138" s="339">
        <f t="shared" si="102"/>
      </c>
      <c r="AH138" s="336">
        <f ca="1" t="shared" si="103"/>
        <v>0</v>
      </c>
      <c r="AI138" s="336">
        <f ca="1" t="shared" si="104"/>
        <v>0</v>
      </c>
      <c r="AJ138" s="336">
        <f ca="1" t="shared" si="111"/>
        <v>0</v>
      </c>
      <c r="AK138" s="340">
        <f t="shared" si="105"/>
        <v>0</v>
      </c>
      <c r="AL138" s="341">
        <f>IF(AG138="","",RANK(AG138,$AG$6:$AG$205,1)+COUNTIF($AG$6:AG138,AG138)-1)</f>
      </c>
    </row>
    <row r="139" spans="2:38" s="266" customFormat="1" ht="13.5">
      <c r="B139" s="342">
        <f t="shared" si="106"/>
      </c>
      <c r="C139" s="343" t="s">
        <v>6</v>
      </c>
      <c r="D139" s="344"/>
      <c r="E139" s="343"/>
      <c r="F139" s="344"/>
      <c r="G139" s="343"/>
      <c r="H139" s="343"/>
      <c r="I139" s="343"/>
      <c r="J139" s="344"/>
      <c r="K139" s="344"/>
      <c r="L139" s="344"/>
      <c r="M139" s="344"/>
      <c r="N139" s="344"/>
      <c r="O139" s="344"/>
      <c r="P139" s="345"/>
      <c r="Q139" s="346"/>
      <c r="R139" s="344"/>
      <c r="S139" s="355"/>
      <c r="T139" s="348">
        <f t="shared" si="94"/>
        <v>0</v>
      </c>
      <c r="U139" s="349">
        <f t="shared" si="95"/>
        <v>0</v>
      </c>
      <c r="V139" s="349">
        <f t="shared" si="96"/>
        <v>0</v>
      </c>
      <c r="W139" s="350"/>
      <c r="X139" s="349">
        <f t="shared" si="107"/>
        <v>0</v>
      </c>
      <c r="Y139" s="349">
        <f t="shared" si="108"/>
        <v>0</v>
      </c>
      <c r="Z139" s="349">
        <f t="shared" si="109"/>
        <v>0</v>
      </c>
      <c r="AA139" s="349">
        <f t="shared" si="97"/>
        <v>0</v>
      </c>
      <c r="AB139" s="351">
        <f t="shared" si="98"/>
        <v>0</v>
      </c>
      <c r="AC139" s="351">
        <f t="shared" si="110"/>
        <v>0</v>
      </c>
      <c r="AD139" s="349">
        <f t="shared" si="99"/>
        <v>0</v>
      </c>
      <c r="AE139" s="349">
        <f t="shared" si="100"/>
        <v>0</v>
      </c>
      <c r="AF139" s="351">
        <f t="shared" si="101"/>
        <v>0</v>
      </c>
      <c r="AG139" s="352">
        <f t="shared" si="102"/>
      </c>
      <c r="AH139" s="349">
        <f ca="1" t="shared" si="103"/>
        <v>0</v>
      </c>
      <c r="AI139" s="349">
        <f ca="1" t="shared" si="104"/>
        <v>0</v>
      </c>
      <c r="AJ139" s="349">
        <f ca="1" t="shared" si="111"/>
        <v>0</v>
      </c>
      <c r="AK139" s="353">
        <f t="shared" si="105"/>
        <v>0</v>
      </c>
      <c r="AL139" s="354">
        <f>IF(AG139="","",RANK(AG139,$AG$6:$AG$205,1)+COUNTIF($AG$6:AG139,AG139)-1)</f>
      </c>
    </row>
    <row r="140" spans="2:38" s="266" customFormat="1" ht="13.5">
      <c r="B140" s="329">
        <f t="shared" si="106"/>
      </c>
      <c r="C140" s="330" t="s">
        <v>6</v>
      </c>
      <c r="D140" s="331"/>
      <c r="E140" s="330"/>
      <c r="F140" s="331"/>
      <c r="G140" s="330"/>
      <c r="H140" s="330"/>
      <c r="I140" s="330"/>
      <c r="J140" s="331"/>
      <c r="K140" s="331"/>
      <c r="L140" s="331"/>
      <c r="M140" s="331"/>
      <c r="N140" s="331"/>
      <c r="O140" s="331"/>
      <c r="P140" s="332"/>
      <c r="Q140" s="333"/>
      <c r="R140" s="331"/>
      <c r="S140" s="334"/>
      <c r="T140" s="335">
        <f t="shared" si="94"/>
        <v>0</v>
      </c>
      <c r="U140" s="336">
        <f t="shared" si="95"/>
        <v>0</v>
      </c>
      <c r="V140" s="336">
        <f t="shared" si="96"/>
        <v>0</v>
      </c>
      <c r="W140" s="337"/>
      <c r="X140" s="336">
        <f t="shared" si="107"/>
        <v>0</v>
      </c>
      <c r="Y140" s="336">
        <f t="shared" si="108"/>
        <v>0</v>
      </c>
      <c r="Z140" s="336">
        <f t="shared" si="109"/>
        <v>0</v>
      </c>
      <c r="AA140" s="336">
        <f t="shared" si="97"/>
        <v>0</v>
      </c>
      <c r="AB140" s="338">
        <f>IF(Y140+AA140,(U140+V140+W140)/(Y140+AA140),0)</f>
        <v>0</v>
      </c>
      <c r="AC140" s="338">
        <f t="shared" si="110"/>
        <v>0</v>
      </c>
      <c r="AD140" s="336">
        <f t="shared" si="99"/>
        <v>0</v>
      </c>
      <c r="AE140" s="336">
        <f t="shared" si="100"/>
        <v>0</v>
      </c>
      <c r="AF140" s="338">
        <f t="shared" si="101"/>
        <v>0</v>
      </c>
      <c r="AG140" s="339">
        <f>IF(AND(NOT(ISBLANK(Q140)),C140&lt;&gt;"None"),Q140+AF140,"")</f>
      </c>
      <c r="AH140" s="336">
        <f ca="1">MAX(IF(AND(Q140,C140&lt;&gt;"None"),R140-(U140/24)*(NOW()-Q140)*24,0),0)</f>
        <v>0</v>
      </c>
      <c r="AI140" s="336">
        <f ca="1" t="shared" si="104"/>
        <v>0</v>
      </c>
      <c r="AJ140" s="336">
        <f ca="1" t="shared" si="111"/>
        <v>0</v>
      </c>
      <c r="AK140" s="340">
        <f t="shared" si="105"/>
        <v>0</v>
      </c>
      <c r="AL140" s="341">
        <f>IF(AG140="","",RANK(AG140,$AG$6:$AG$205,1)+COUNTIF($AG$6:AG140,AG140)-1)</f>
      </c>
    </row>
    <row r="141" spans="2:38" s="266" customFormat="1" ht="13.5">
      <c r="B141" s="342">
        <f t="shared" si="106"/>
      </c>
      <c r="C141" s="343" t="s">
        <v>6</v>
      </c>
      <c r="D141" s="344"/>
      <c r="E141" s="343"/>
      <c r="F141" s="344"/>
      <c r="G141" s="343"/>
      <c r="H141" s="343"/>
      <c r="I141" s="343"/>
      <c r="J141" s="344"/>
      <c r="K141" s="344"/>
      <c r="L141" s="344"/>
      <c r="M141" s="344"/>
      <c r="N141" s="344"/>
      <c r="O141" s="344"/>
      <c r="P141" s="345"/>
      <c r="Q141" s="346"/>
      <c r="R141" s="344"/>
      <c r="S141" s="347"/>
      <c r="T141" s="348">
        <f t="shared" si="94"/>
        <v>0</v>
      </c>
      <c r="U141" s="349">
        <f t="shared" si="95"/>
        <v>0</v>
      </c>
      <c r="V141" s="349">
        <f t="shared" si="96"/>
        <v>0</v>
      </c>
      <c r="W141" s="350"/>
      <c r="X141" s="349">
        <f t="shared" si="107"/>
        <v>0</v>
      </c>
      <c r="Y141" s="349">
        <f t="shared" si="108"/>
        <v>0</v>
      </c>
      <c r="Z141" s="349">
        <f t="shared" si="109"/>
        <v>0</v>
      </c>
      <c r="AA141" s="349">
        <f t="shared" si="97"/>
        <v>0</v>
      </c>
      <c r="AB141" s="351">
        <f aca="true" t="shared" si="112" ref="AB141:AB155">IF(Y141+AA141,(U141+V141+W141)/(Y141+AA141),0)</f>
        <v>0</v>
      </c>
      <c r="AC141" s="351">
        <f t="shared" si="110"/>
        <v>0</v>
      </c>
      <c r="AD141" s="349">
        <f t="shared" si="99"/>
        <v>0</v>
      </c>
      <c r="AE141" s="349">
        <f t="shared" si="100"/>
        <v>0</v>
      </c>
      <c r="AF141" s="351">
        <f t="shared" si="101"/>
        <v>0</v>
      </c>
      <c r="AG141" s="352">
        <f aca="true" t="shared" si="113" ref="AG141:AG155">IF(AND(NOT(ISBLANK(Q141)),C141&lt;&gt;"None"),Q141+AF141,"")</f>
      </c>
      <c r="AH141" s="349">
        <f aca="true" ca="1" t="shared" si="114" ref="AH141:AH155">MAX(IF(AND(Q141,C141&lt;&gt;"None"),R141-(U141/24)*(NOW()-Q141)*24,0),0)</f>
        <v>0</v>
      </c>
      <c r="AI141" s="349">
        <f ca="1" t="shared" si="104"/>
        <v>0</v>
      </c>
      <c r="AJ141" s="349">
        <f ca="1" t="shared" si="111"/>
        <v>0</v>
      </c>
      <c r="AK141" s="353">
        <f t="shared" si="105"/>
        <v>0</v>
      </c>
      <c r="AL141" s="354">
        <f>IF(AG141="","",RANK(AG141,$AG$6:$AG$205,1)+COUNTIF($AG$6:AG141,AG141)-1)</f>
      </c>
    </row>
    <row r="142" spans="2:38" s="266" customFormat="1" ht="13.5">
      <c r="B142" s="329">
        <f t="shared" si="106"/>
      </c>
      <c r="C142" s="330" t="s">
        <v>6</v>
      </c>
      <c r="D142" s="331"/>
      <c r="E142" s="330"/>
      <c r="F142" s="331"/>
      <c r="G142" s="330"/>
      <c r="H142" s="330"/>
      <c r="I142" s="330"/>
      <c r="J142" s="331"/>
      <c r="K142" s="331"/>
      <c r="L142" s="331"/>
      <c r="M142" s="331"/>
      <c r="N142" s="331"/>
      <c r="O142" s="331"/>
      <c r="P142" s="332"/>
      <c r="Q142" s="333"/>
      <c r="R142" s="331"/>
      <c r="S142" s="334"/>
      <c r="T142" s="335">
        <f t="shared" si="94"/>
        <v>0</v>
      </c>
      <c r="U142" s="336">
        <f t="shared" si="95"/>
        <v>0</v>
      </c>
      <c r="V142" s="336">
        <f t="shared" si="96"/>
        <v>0</v>
      </c>
      <c r="W142" s="337"/>
      <c r="X142" s="336">
        <f t="shared" si="107"/>
        <v>0</v>
      </c>
      <c r="Y142" s="336">
        <f t="shared" si="108"/>
        <v>0</v>
      </c>
      <c r="Z142" s="336">
        <f t="shared" si="109"/>
        <v>0</v>
      </c>
      <c r="AA142" s="336">
        <f t="shared" si="97"/>
        <v>0</v>
      </c>
      <c r="AB142" s="338">
        <f t="shared" si="112"/>
        <v>0</v>
      </c>
      <c r="AC142" s="338">
        <f t="shared" si="110"/>
        <v>0</v>
      </c>
      <c r="AD142" s="336">
        <f t="shared" si="99"/>
        <v>0</v>
      </c>
      <c r="AE142" s="336">
        <f t="shared" si="100"/>
        <v>0</v>
      </c>
      <c r="AF142" s="338">
        <f t="shared" si="101"/>
        <v>0</v>
      </c>
      <c r="AG142" s="339">
        <f t="shared" si="113"/>
      </c>
      <c r="AH142" s="336">
        <f ca="1" t="shared" si="114"/>
        <v>0</v>
      </c>
      <c r="AI142" s="336">
        <f ca="1" t="shared" si="104"/>
        <v>0</v>
      </c>
      <c r="AJ142" s="336">
        <f ca="1" t="shared" si="111"/>
        <v>0</v>
      </c>
      <c r="AK142" s="340">
        <f t="shared" si="105"/>
        <v>0</v>
      </c>
      <c r="AL142" s="341">
        <f>IF(AG142="","",RANK(AG142,$AG$6:$AG$205,1)+COUNTIF($AG$6:AG142,AG142)-1)</f>
      </c>
    </row>
    <row r="143" spans="2:38" s="266" customFormat="1" ht="13.5">
      <c r="B143" s="342">
        <f t="shared" si="106"/>
      </c>
      <c r="C143" s="343" t="s">
        <v>6</v>
      </c>
      <c r="D143" s="344"/>
      <c r="E143" s="343"/>
      <c r="F143" s="344"/>
      <c r="G143" s="343"/>
      <c r="H143" s="343"/>
      <c r="I143" s="343"/>
      <c r="J143" s="344"/>
      <c r="K143" s="344"/>
      <c r="L143" s="344"/>
      <c r="M143" s="344"/>
      <c r="N143" s="344"/>
      <c r="O143" s="344"/>
      <c r="P143" s="345"/>
      <c r="Q143" s="346"/>
      <c r="R143" s="344"/>
      <c r="S143" s="347"/>
      <c r="T143" s="348">
        <f t="shared" si="94"/>
        <v>0</v>
      </c>
      <c r="U143" s="349">
        <f t="shared" si="95"/>
        <v>0</v>
      </c>
      <c r="V143" s="349">
        <f t="shared" si="96"/>
        <v>0</v>
      </c>
      <c r="W143" s="350"/>
      <c r="X143" s="349">
        <f t="shared" si="107"/>
        <v>0</v>
      </c>
      <c r="Y143" s="349">
        <f t="shared" si="108"/>
        <v>0</v>
      </c>
      <c r="Z143" s="349">
        <f t="shared" si="109"/>
        <v>0</v>
      </c>
      <c r="AA143" s="349">
        <f t="shared" si="97"/>
        <v>0</v>
      </c>
      <c r="AB143" s="351">
        <f t="shared" si="112"/>
        <v>0</v>
      </c>
      <c r="AC143" s="351">
        <f t="shared" si="110"/>
        <v>0</v>
      </c>
      <c r="AD143" s="349">
        <f t="shared" si="99"/>
        <v>0</v>
      </c>
      <c r="AE143" s="349">
        <f t="shared" si="100"/>
        <v>0</v>
      </c>
      <c r="AF143" s="351">
        <f t="shared" si="101"/>
        <v>0</v>
      </c>
      <c r="AG143" s="352">
        <f t="shared" si="113"/>
      </c>
      <c r="AH143" s="349">
        <f ca="1" t="shared" si="114"/>
        <v>0</v>
      </c>
      <c r="AI143" s="349">
        <f ca="1" t="shared" si="104"/>
        <v>0</v>
      </c>
      <c r="AJ143" s="349">
        <f ca="1" t="shared" si="111"/>
        <v>0</v>
      </c>
      <c r="AK143" s="353">
        <f t="shared" si="105"/>
        <v>0</v>
      </c>
      <c r="AL143" s="354">
        <f>IF(AG143="","",RANK(AG143,$AG$6:$AG$205,1)+COUNTIF($AG$6:AG143,AG143)-1)</f>
      </c>
    </row>
    <row r="144" spans="2:38" s="266" customFormat="1" ht="13.5">
      <c r="B144" s="329">
        <f t="shared" si="106"/>
      </c>
      <c r="C144" s="330" t="s">
        <v>6</v>
      </c>
      <c r="D144" s="331"/>
      <c r="E144" s="330"/>
      <c r="F144" s="331"/>
      <c r="G144" s="330"/>
      <c r="H144" s="330"/>
      <c r="I144" s="330"/>
      <c r="J144" s="331"/>
      <c r="K144" s="331"/>
      <c r="L144" s="331"/>
      <c r="M144" s="331"/>
      <c r="N144" s="331"/>
      <c r="O144" s="331"/>
      <c r="P144" s="332"/>
      <c r="Q144" s="333"/>
      <c r="R144" s="331"/>
      <c r="S144" s="334"/>
      <c r="T144" s="335">
        <f t="shared" si="94"/>
        <v>0</v>
      </c>
      <c r="U144" s="336">
        <f t="shared" si="95"/>
        <v>0</v>
      </c>
      <c r="V144" s="336">
        <f t="shared" si="96"/>
        <v>0</v>
      </c>
      <c r="W144" s="337"/>
      <c r="X144" s="336">
        <f t="shared" si="107"/>
        <v>0</v>
      </c>
      <c r="Y144" s="336">
        <f t="shared" si="108"/>
        <v>0</v>
      </c>
      <c r="Z144" s="336">
        <f t="shared" si="109"/>
        <v>0</v>
      </c>
      <c r="AA144" s="336">
        <f t="shared" si="97"/>
        <v>0</v>
      </c>
      <c r="AB144" s="338">
        <f t="shared" si="112"/>
        <v>0</v>
      </c>
      <c r="AC144" s="338">
        <f t="shared" si="110"/>
        <v>0</v>
      </c>
      <c r="AD144" s="336">
        <f t="shared" si="99"/>
        <v>0</v>
      </c>
      <c r="AE144" s="336">
        <f t="shared" si="100"/>
        <v>0</v>
      </c>
      <c r="AF144" s="338">
        <f t="shared" si="101"/>
        <v>0</v>
      </c>
      <c r="AG144" s="339">
        <f t="shared" si="113"/>
      </c>
      <c r="AH144" s="336">
        <f ca="1" t="shared" si="114"/>
        <v>0</v>
      </c>
      <c r="AI144" s="336">
        <f ca="1" t="shared" si="104"/>
        <v>0</v>
      </c>
      <c r="AJ144" s="336">
        <f ca="1" t="shared" si="111"/>
        <v>0</v>
      </c>
      <c r="AK144" s="340">
        <f t="shared" si="105"/>
        <v>0</v>
      </c>
      <c r="AL144" s="341">
        <f>IF(AG144="","",RANK(AG144,$AG$6:$AG$205,1)+COUNTIF($AG$6:AG144,AG144)-1)</f>
      </c>
    </row>
    <row r="145" spans="2:38" s="266" customFormat="1" ht="13.5">
      <c r="B145" s="342">
        <f t="shared" si="106"/>
      </c>
      <c r="C145" s="343" t="s">
        <v>6</v>
      </c>
      <c r="D145" s="344"/>
      <c r="E145" s="343"/>
      <c r="F145" s="344"/>
      <c r="G145" s="343"/>
      <c r="H145" s="343"/>
      <c r="I145" s="343"/>
      <c r="J145" s="344"/>
      <c r="K145" s="344"/>
      <c r="L145" s="344"/>
      <c r="M145" s="344"/>
      <c r="N145" s="344"/>
      <c r="O145" s="344"/>
      <c r="P145" s="345"/>
      <c r="Q145" s="346"/>
      <c r="R145" s="344"/>
      <c r="S145" s="347"/>
      <c r="T145" s="348">
        <f t="shared" si="94"/>
        <v>0</v>
      </c>
      <c r="U145" s="349">
        <f t="shared" si="95"/>
        <v>0</v>
      </c>
      <c r="V145" s="349">
        <f t="shared" si="96"/>
        <v>0</v>
      </c>
      <c r="W145" s="350"/>
      <c r="X145" s="349">
        <f t="shared" si="107"/>
        <v>0</v>
      </c>
      <c r="Y145" s="349">
        <f t="shared" si="108"/>
        <v>0</v>
      </c>
      <c r="Z145" s="349">
        <f t="shared" si="109"/>
        <v>0</v>
      </c>
      <c r="AA145" s="349">
        <f t="shared" si="97"/>
        <v>0</v>
      </c>
      <c r="AB145" s="351">
        <f t="shared" si="112"/>
        <v>0</v>
      </c>
      <c r="AC145" s="351">
        <f t="shared" si="110"/>
        <v>0</v>
      </c>
      <c r="AD145" s="349">
        <f t="shared" si="99"/>
        <v>0</v>
      </c>
      <c r="AE145" s="349">
        <f t="shared" si="100"/>
        <v>0</v>
      </c>
      <c r="AF145" s="351">
        <f t="shared" si="101"/>
        <v>0</v>
      </c>
      <c r="AG145" s="352">
        <f t="shared" si="113"/>
      </c>
      <c r="AH145" s="349">
        <f ca="1" t="shared" si="114"/>
        <v>0</v>
      </c>
      <c r="AI145" s="349">
        <f ca="1" t="shared" si="104"/>
        <v>0</v>
      </c>
      <c r="AJ145" s="349">
        <f ca="1" t="shared" si="111"/>
        <v>0</v>
      </c>
      <c r="AK145" s="353">
        <f t="shared" si="105"/>
        <v>0</v>
      </c>
      <c r="AL145" s="354">
        <f>IF(AG145="","",RANK(AG145,$AG$6:$AG$205,1)+COUNTIF($AG$6:AG145,AG145)-1)</f>
      </c>
    </row>
    <row r="146" spans="2:38" s="266" customFormat="1" ht="13.5">
      <c r="B146" s="329">
        <f t="shared" si="106"/>
      </c>
      <c r="C146" s="330" t="s">
        <v>6</v>
      </c>
      <c r="D146" s="331"/>
      <c r="E146" s="330"/>
      <c r="F146" s="331"/>
      <c r="G146" s="330"/>
      <c r="H146" s="330"/>
      <c r="I146" s="330"/>
      <c r="J146" s="331"/>
      <c r="K146" s="331"/>
      <c r="L146" s="331"/>
      <c r="M146" s="331"/>
      <c r="N146" s="331"/>
      <c r="O146" s="331"/>
      <c r="P146" s="332"/>
      <c r="Q146" s="333"/>
      <c r="R146" s="331"/>
      <c r="S146" s="334"/>
      <c r="T146" s="335">
        <f t="shared" si="94"/>
        <v>0</v>
      </c>
      <c r="U146" s="336">
        <f t="shared" si="95"/>
        <v>0</v>
      </c>
      <c r="V146" s="336">
        <f t="shared" si="96"/>
        <v>0</v>
      </c>
      <c r="W146" s="337"/>
      <c r="X146" s="336">
        <f t="shared" si="107"/>
        <v>0</v>
      </c>
      <c r="Y146" s="336">
        <f t="shared" si="108"/>
        <v>0</v>
      </c>
      <c r="Z146" s="336">
        <f t="shared" si="109"/>
        <v>0</v>
      </c>
      <c r="AA146" s="336">
        <f t="shared" si="97"/>
        <v>0</v>
      </c>
      <c r="AB146" s="338">
        <f t="shared" si="112"/>
        <v>0</v>
      </c>
      <c r="AC146" s="338">
        <f t="shared" si="110"/>
        <v>0</v>
      </c>
      <c r="AD146" s="336">
        <f t="shared" si="99"/>
        <v>0</v>
      </c>
      <c r="AE146" s="336">
        <f t="shared" si="100"/>
        <v>0</v>
      </c>
      <c r="AF146" s="338">
        <f t="shared" si="101"/>
        <v>0</v>
      </c>
      <c r="AG146" s="339">
        <f t="shared" si="113"/>
      </c>
      <c r="AH146" s="336">
        <f ca="1" t="shared" si="114"/>
        <v>0</v>
      </c>
      <c r="AI146" s="336">
        <f ca="1" t="shared" si="104"/>
        <v>0</v>
      </c>
      <c r="AJ146" s="336">
        <f ca="1" t="shared" si="111"/>
        <v>0</v>
      </c>
      <c r="AK146" s="340">
        <f t="shared" si="105"/>
        <v>0</v>
      </c>
      <c r="AL146" s="341">
        <f>IF(AG146="","",RANK(AG146,$AG$6:$AG$205,1)+COUNTIF($AG$6:AG146,AG146)-1)</f>
      </c>
    </row>
    <row r="147" spans="2:38" s="266" customFormat="1" ht="13.5">
      <c r="B147" s="342">
        <f t="shared" si="106"/>
      </c>
      <c r="C147" s="343" t="s">
        <v>6</v>
      </c>
      <c r="D147" s="344"/>
      <c r="E147" s="343"/>
      <c r="F147" s="344"/>
      <c r="G147" s="343"/>
      <c r="H147" s="343"/>
      <c r="I147" s="343"/>
      <c r="J147" s="344"/>
      <c r="K147" s="344"/>
      <c r="L147" s="344"/>
      <c r="M147" s="344"/>
      <c r="N147" s="344"/>
      <c r="O147" s="344"/>
      <c r="P147" s="345"/>
      <c r="Q147" s="346"/>
      <c r="R147" s="344"/>
      <c r="S147" s="347"/>
      <c r="T147" s="348">
        <f t="shared" si="94"/>
        <v>0</v>
      </c>
      <c r="U147" s="349">
        <f t="shared" si="95"/>
        <v>0</v>
      </c>
      <c r="V147" s="349">
        <f t="shared" si="96"/>
        <v>0</v>
      </c>
      <c r="W147" s="350"/>
      <c r="X147" s="349">
        <f t="shared" si="107"/>
        <v>0</v>
      </c>
      <c r="Y147" s="349">
        <f t="shared" si="108"/>
        <v>0</v>
      </c>
      <c r="Z147" s="349">
        <f t="shared" si="109"/>
        <v>0</v>
      </c>
      <c r="AA147" s="349">
        <f t="shared" si="97"/>
        <v>0</v>
      </c>
      <c r="AB147" s="351">
        <f t="shared" si="112"/>
        <v>0</v>
      </c>
      <c r="AC147" s="351">
        <f t="shared" si="110"/>
        <v>0</v>
      </c>
      <c r="AD147" s="349">
        <f t="shared" si="99"/>
        <v>0</v>
      </c>
      <c r="AE147" s="349">
        <f t="shared" si="100"/>
        <v>0</v>
      </c>
      <c r="AF147" s="351">
        <f t="shared" si="101"/>
        <v>0</v>
      </c>
      <c r="AG147" s="352">
        <f t="shared" si="113"/>
      </c>
      <c r="AH147" s="349">
        <f ca="1" t="shared" si="114"/>
        <v>0</v>
      </c>
      <c r="AI147" s="349">
        <f ca="1" t="shared" si="104"/>
        <v>0</v>
      </c>
      <c r="AJ147" s="349">
        <f ca="1" t="shared" si="111"/>
        <v>0</v>
      </c>
      <c r="AK147" s="353">
        <f t="shared" si="105"/>
        <v>0</v>
      </c>
      <c r="AL147" s="354">
        <f>IF(AG147="","",RANK(AG147,$AG$6:$AG$205,1)+COUNTIF($AG$6:AG147,AG147)-1)</f>
      </c>
    </row>
    <row r="148" spans="2:38" s="266" customFormat="1" ht="13.5">
      <c r="B148" s="329">
        <f t="shared" si="106"/>
      </c>
      <c r="C148" s="330" t="s">
        <v>6</v>
      </c>
      <c r="D148" s="331"/>
      <c r="E148" s="330"/>
      <c r="F148" s="331"/>
      <c r="G148" s="330"/>
      <c r="H148" s="330"/>
      <c r="I148" s="330"/>
      <c r="J148" s="331"/>
      <c r="K148" s="331"/>
      <c r="L148" s="331"/>
      <c r="M148" s="331"/>
      <c r="N148" s="331"/>
      <c r="O148" s="331"/>
      <c r="P148" s="332"/>
      <c r="Q148" s="333"/>
      <c r="R148" s="331"/>
      <c r="S148" s="334"/>
      <c r="T148" s="335">
        <f t="shared" si="94"/>
        <v>0</v>
      </c>
      <c r="U148" s="336">
        <f t="shared" si="95"/>
        <v>0</v>
      </c>
      <c r="V148" s="336">
        <f t="shared" si="96"/>
        <v>0</v>
      </c>
      <c r="W148" s="337"/>
      <c r="X148" s="336">
        <f t="shared" si="107"/>
        <v>0</v>
      </c>
      <c r="Y148" s="336">
        <f t="shared" si="108"/>
        <v>0</v>
      </c>
      <c r="Z148" s="336">
        <f t="shared" si="109"/>
        <v>0</v>
      </c>
      <c r="AA148" s="336">
        <f t="shared" si="97"/>
        <v>0</v>
      </c>
      <c r="AB148" s="338">
        <f t="shared" si="112"/>
        <v>0</v>
      </c>
      <c r="AC148" s="338">
        <f t="shared" si="110"/>
        <v>0</v>
      </c>
      <c r="AD148" s="336">
        <f t="shared" si="99"/>
        <v>0</v>
      </c>
      <c r="AE148" s="336">
        <f t="shared" si="100"/>
        <v>0</v>
      </c>
      <c r="AF148" s="338">
        <f t="shared" si="101"/>
        <v>0</v>
      </c>
      <c r="AG148" s="339">
        <f t="shared" si="113"/>
      </c>
      <c r="AH148" s="336">
        <f ca="1" t="shared" si="114"/>
        <v>0</v>
      </c>
      <c r="AI148" s="336">
        <f ca="1" t="shared" si="104"/>
        <v>0</v>
      </c>
      <c r="AJ148" s="336">
        <f ca="1" t="shared" si="111"/>
        <v>0</v>
      </c>
      <c r="AK148" s="340">
        <f t="shared" si="105"/>
        <v>0</v>
      </c>
      <c r="AL148" s="341">
        <f>IF(AG148="","",RANK(AG148,$AG$6:$AG$205,1)+COUNTIF($AG$6:AG148,AG148)-1)</f>
      </c>
    </row>
    <row r="149" spans="2:38" s="266" customFormat="1" ht="13.5">
      <c r="B149" s="342">
        <f t="shared" si="106"/>
      </c>
      <c r="C149" s="343" t="s">
        <v>6</v>
      </c>
      <c r="D149" s="344"/>
      <c r="E149" s="343"/>
      <c r="F149" s="344"/>
      <c r="G149" s="343"/>
      <c r="H149" s="343"/>
      <c r="I149" s="343"/>
      <c r="J149" s="344"/>
      <c r="K149" s="344"/>
      <c r="L149" s="344"/>
      <c r="M149" s="344"/>
      <c r="N149" s="344"/>
      <c r="O149" s="344"/>
      <c r="P149" s="345"/>
      <c r="Q149" s="346"/>
      <c r="R149" s="344"/>
      <c r="S149" s="355"/>
      <c r="T149" s="348">
        <f t="shared" si="94"/>
        <v>0</v>
      </c>
      <c r="U149" s="349">
        <f t="shared" si="95"/>
        <v>0</v>
      </c>
      <c r="V149" s="349">
        <f t="shared" si="96"/>
        <v>0</v>
      </c>
      <c r="W149" s="350"/>
      <c r="X149" s="349">
        <f t="shared" si="107"/>
        <v>0</v>
      </c>
      <c r="Y149" s="349">
        <f t="shared" si="108"/>
        <v>0</v>
      </c>
      <c r="Z149" s="349">
        <f t="shared" si="109"/>
        <v>0</v>
      </c>
      <c r="AA149" s="349">
        <f t="shared" si="97"/>
        <v>0</v>
      </c>
      <c r="AB149" s="351">
        <f t="shared" si="112"/>
        <v>0</v>
      </c>
      <c r="AC149" s="351">
        <f t="shared" si="110"/>
        <v>0</v>
      </c>
      <c r="AD149" s="349">
        <f t="shared" si="99"/>
        <v>0</v>
      </c>
      <c r="AE149" s="349">
        <f t="shared" si="100"/>
        <v>0</v>
      </c>
      <c r="AF149" s="351">
        <f t="shared" si="101"/>
        <v>0</v>
      </c>
      <c r="AG149" s="352">
        <f t="shared" si="113"/>
      </c>
      <c r="AH149" s="349">
        <f ca="1" t="shared" si="114"/>
        <v>0</v>
      </c>
      <c r="AI149" s="349">
        <f ca="1" t="shared" si="104"/>
        <v>0</v>
      </c>
      <c r="AJ149" s="349">
        <f ca="1" t="shared" si="111"/>
        <v>0</v>
      </c>
      <c r="AK149" s="353">
        <f t="shared" si="105"/>
        <v>0</v>
      </c>
      <c r="AL149" s="354">
        <f>IF(AG149="","",RANK(AG149,$AG$6:$AG$205,1)+COUNTIF($AG$6:AG149,AG149)-1)</f>
      </c>
    </row>
    <row r="150" spans="2:38" s="266" customFormat="1" ht="13.5">
      <c r="B150" s="329">
        <f t="shared" si="106"/>
      </c>
      <c r="C150" s="330" t="s">
        <v>6</v>
      </c>
      <c r="D150" s="331"/>
      <c r="E150" s="330"/>
      <c r="F150" s="331"/>
      <c r="G150" s="330"/>
      <c r="H150" s="330"/>
      <c r="I150" s="330"/>
      <c r="J150" s="331"/>
      <c r="K150" s="331"/>
      <c r="L150" s="331"/>
      <c r="M150" s="331"/>
      <c r="N150" s="331"/>
      <c r="O150" s="331"/>
      <c r="P150" s="332"/>
      <c r="Q150" s="333"/>
      <c r="R150" s="331"/>
      <c r="S150" s="334"/>
      <c r="T150" s="335">
        <f t="shared" si="94"/>
        <v>0</v>
      </c>
      <c r="U150" s="336">
        <f t="shared" si="95"/>
        <v>0</v>
      </c>
      <c r="V150" s="336">
        <f t="shared" si="96"/>
        <v>0</v>
      </c>
      <c r="W150" s="337"/>
      <c r="X150" s="336">
        <f t="shared" si="107"/>
        <v>0</v>
      </c>
      <c r="Y150" s="336">
        <f t="shared" si="108"/>
        <v>0</v>
      </c>
      <c r="Z150" s="336">
        <f t="shared" si="109"/>
        <v>0</v>
      </c>
      <c r="AA150" s="336">
        <f t="shared" si="97"/>
        <v>0</v>
      </c>
      <c r="AB150" s="338">
        <f t="shared" si="112"/>
        <v>0</v>
      </c>
      <c r="AC150" s="338">
        <f t="shared" si="110"/>
        <v>0</v>
      </c>
      <c r="AD150" s="336">
        <f t="shared" si="99"/>
        <v>0</v>
      </c>
      <c r="AE150" s="336">
        <f t="shared" si="100"/>
        <v>0</v>
      </c>
      <c r="AF150" s="338">
        <f t="shared" si="101"/>
        <v>0</v>
      </c>
      <c r="AG150" s="339">
        <f t="shared" si="113"/>
      </c>
      <c r="AH150" s="336">
        <f ca="1" t="shared" si="114"/>
        <v>0</v>
      </c>
      <c r="AI150" s="336">
        <f ca="1" t="shared" si="104"/>
        <v>0</v>
      </c>
      <c r="AJ150" s="336">
        <f ca="1" t="shared" si="111"/>
        <v>0</v>
      </c>
      <c r="AK150" s="340">
        <f t="shared" si="105"/>
        <v>0</v>
      </c>
      <c r="AL150" s="341">
        <f>IF(AG150="","",RANK(AG150,$AG$6:$AG$205,1)+COUNTIF($AG$6:AG150,AG150)-1)</f>
      </c>
    </row>
    <row r="151" spans="2:38" s="266" customFormat="1" ht="13.5">
      <c r="B151" s="342">
        <f t="shared" si="106"/>
      </c>
      <c r="C151" s="343" t="s">
        <v>6</v>
      </c>
      <c r="D151" s="344"/>
      <c r="E151" s="343"/>
      <c r="F151" s="344"/>
      <c r="G151" s="343"/>
      <c r="H151" s="343"/>
      <c r="I151" s="343"/>
      <c r="J151" s="344"/>
      <c r="K151" s="344"/>
      <c r="L151" s="344"/>
      <c r="M151" s="344"/>
      <c r="N151" s="344"/>
      <c r="O151" s="344"/>
      <c r="P151" s="345"/>
      <c r="Q151" s="346"/>
      <c r="R151" s="344"/>
      <c r="S151" s="347"/>
      <c r="T151" s="348">
        <f t="shared" si="94"/>
        <v>0</v>
      </c>
      <c r="U151" s="349">
        <f t="shared" si="95"/>
        <v>0</v>
      </c>
      <c r="V151" s="349">
        <f t="shared" si="96"/>
        <v>0</v>
      </c>
      <c r="W151" s="350"/>
      <c r="X151" s="349">
        <f t="shared" si="107"/>
        <v>0</v>
      </c>
      <c r="Y151" s="349">
        <f t="shared" si="108"/>
        <v>0</v>
      </c>
      <c r="Z151" s="349">
        <f t="shared" si="109"/>
        <v>0</v>
      </c>
      <c r="AA151" s="349">
        <f t="shared" si="97"/>
        <v>0</v>
      </c>
      <c r="AB151" s="351">
        <f t="shared" si="112"/>
        <v>0</v>
      </c>
      <c r="AC151" s="351">
        <f t="shared" si="110"/>
        <v>0</v>
      </c>
      <c r="AD151" s="349">
        <f t="shared" si="99"/>
        <v>0</v>
      </c>
      <c r="AE151" s="349">
        <f t="shared" si="100"/>
        <v>0</v>
      </c>
      <c r="AF151" s="351">
        <f t="shared" si="101"/>
        <v>0</v>
      </c>
      <c r="AG151" s="352">
        <f t="shared" si="113"/>
      </c>
      <c r="AH151" s="349">
        <f ca="1" t="shared" si="114"/>
        <v>0</v>
      </c>
      <c r="AI151" s="349">
        <f ca="1" t="shared" si="104"/>
        <v>0</v>
      </c>
      <c r="AJ151" s="349">
        <f ca="1" t="shared" si="111"/>
        <v>0</v>
      </c>
      <c r="AK151" s="353">
        <f t="shared" si="105"/>
        <v>0</v>
      </c>
      <c r="AL151" s="354">
        <f>IF(AG151="","",RANK(AG151,$AG$6:$AG$205,1)+COUNTIF($AG$6:AG151,AG151)-1)</f>
      </c>
    </row>
    <row r="152" spans="2:38" s="266" customFormat="1" ht="13.5">
      <c r="B152" s="329">
        <f t="shared" si="106"/>
      </c>
      <c r="C152" s="330" t="s">
        <v>6</v>
      </c>
      <c r="D152" s="331"/>
      <c r="E152" s="330"/>
      <c r="F152" s="331"/>
      <c r="G152" s="330"/>
      <c r="H152" s="330"/>
      <c r="I152" s="330"/>
      <c r="J152" s="331"/>
      <c r="K152" s="331"/>
      <c r="L152" s="331"/>
      <c r="M152" s="331"/>
      <c r="N152" s="331"/>
      <c r="O152" s="331"/>
      <c r="P152" s="332"/>
      <c r="Q152" s="333"/>
      <c r="R152" s="331"/>
      <c r="S152" s="334"/>
      <c r="T152" s="335">
        <f t="shared" si="94"/>
        <v>0</v>
      </c>
      <c r="U152" s="336">
        <f t="shared" si="95"/>
        <v>0</v>
      </c>
      <c r="V152" s="336">
        <f t="shared" si="96"/>
        <v>0</v>
      </c>
      <c r="W152" s="337"/>
      <c r="X152" s="336">
        <f t="shared" si="107"/>
        <v>0</v>
      </c>
      <c r="Y152" s="336">
        <f t="shared" si="108"/>
        <v>0</v>
      </c>
      <c r="Z152" s="336">
        <f t="shared" si="109"/>
        <v>0</v>
      </c>
      <c r="AA152" s="336">
        <f t="shared" si="97"/>
        <v>0</v>
      </c>
      <c r="AB152" s="338">
        <f t="shared" si="112"/>
        <v>0</v>
      </c>
      <c r="AC152" s="338">
        <f t="shared" si="110"/>
        <v>0</v>
      </c>
      <c r="AD152" s="336">
        <f t="shared" si="99"/>
        <v>0</v>
      </c>
      <c r="AE152" s="336">
        <f t="shared" si="100"/>
        <v>0</v>
      </c>
      <c r="AF152" s="338">
        <f t="shared" si="101"/>
        <v>0</v>
      </c>
      <c r="AG152" s="339">
        <f t="shared" si="113"/>
      </c>
      <c r="AH152" s="336">
        <f ca="1" t="shared" si="114"/>
        <v>0</v>
      </c>
      <c r="AI152" s="336">
        <f ca="1" t="shared" si="104"/>
        <v>0</v>
      </c>
      <c r="AJ152" s="336">
        <f ca="1" t="shared" si="111"/>
        <v>0</v>
      </c>
      <c r="AK152" s="340">
        <f t="shared" si="105"/>
        <v>0</v>
      </c>
      <c r="AL152" s="341">
        <f>IF(AG152="","",RANK(AG152,$AG$6:$AG$205,1)+COUNTIF($AG$6:AG152,AG152)-1)</f>
      </c>
    </row>
    <row r="153" spans="2:38" s="266" customFormat="1" ht="13.5">
      <c r="B153" s="342">
        <f t="shared" si="106"/>
      </c>
      <c r="C153" s="343" t="s">
        <v>6</v>
      </c>
      <c r="D153" s="344"/>
      <c r="E153" s="343"/>
      <c r="F153" s="344"/>
      <c r="G153" s="343"/>
      <c r="H153" s="343"/>
      <c r="I153" s="343"/>
      <c r="J153" s="344"/>
      <c r="K153" s="344"/>
      <c r="L153" s="344"/>
      <c r="M153" s="344"/>
      <c r="N153" s="344"/>
      <c r="O153" s="344"/>
      <c r="P153" s="345"/>
      <c r="Q153" s="346"/>
      <c r="R153" s="344"/>
      <c r="S153" s="347"/>
      <c r="T153" s="348">
        <f t="shared" si="94"/>
        <v>0</v>
      </c>
      <c r="U153" s="349">
        <f t="shared" si="95"/>
        <v>0</v>
      </c>
      <c r="V153" s="349">
        <f t="shared" si="96"/>
        <v>0</v>
      </c>
      <c r="W153" s="350"/>
      <c r="X153" s="349">
        <f t="shared" si="107"/>
        <v>0</v>
      </c>
      <c r="Y153" s="349">
        <f t="shared" si="108"/>
        <v>0</v>
      </c>
      <c r="Z153" s="349">
        <f t="shared" si="109"/>
        <v>0</v>
      </c>
      <c r="AA153" s="349">
        <f t="shared" si="97"/>
        <v>0</v>
      </c>
      <c r="AB153" s="351">
        <f t="shared" si="112"/>
        <v>0</v>
      </c>
      <c r="AC153" s="351">
        <f t="shared" si="110"/>
        <v>0</v>
      </c>
      <c r="AD153" s="349">
        <f t="shared" si="99"/>
        <v>0</v>
      </c>
      <c r="AE153" s="349">
        <f t="shared" si="100"/>
        <v>0</v>
      </c>
      <c r="AF153" s="351">
        <f t="shared" si="101"/>
        <v>0</v>
      </c>
      <c r="AG153" s="352">
        <f t="shared" si="113"/>
      </c>
      <c r="AH153" s="349">
        <f ca="1" t="shared" si="114"/>
        <v>0</v>
      </c>
      <c r="AI153" s="349">
        <f ca="1" t="shared" si="104"/>
        <v>0</v>
      </c>
      <c r="AJ153" s="349">
        <f ca="1" t="shared" si="111"/>
        <v>0</v>
      </c>
      <c r="AK153" s="353">
        <f t="shared" si="105"/>
        <v>0</v>
      </c>
      <c r="AL153" s="354">
        <f>IF(AG153="","",RANK(AG153,$AG$6:$AG$205,1)+COUNTIF($AG$6:AG153,AG153)-1)</f>
      </c>
    </row>
    <row r="154" spans="2:38" s="266" customFormat="1" ht="13.5">
      <c r="B154" s="329">
        <f t="shared" si="106"/>
      </c>
      <c r="C154" s="330" t="s">
        <v>6</v>
      </c>
      <c r="D154" s="331"/>
      <c r="E154" s="330"/>
      <c r="F154" s="331"/>
      <c r="G154" s="330"/>
      <c r="H154" s="330"/>
      <c r="I154" s="330"/>
      <c r="J154" s="331"/>
      <c r="K154" s="331"/>
      <c r="L154" s="331"/>
      <c r="M154" s="331"/>
      <c r="N154" s="331"/>
      <c r="O154" s="331"/>
      <c r="P154" s="332"/>
      <c r="Q154" s="333"/>
      <c r="R154" s="331"/>
      <c r="S154" s="334"/>
      <c r="T154" s="335">
        <f t="shared" si="94"/>
        <v>0</v>
      </c>
      <c r="U154" s="336">
        <f t="shared" si="95"/>
        <v>0</v>
      </c>
      <c r="V154" s="336">
        <f t="shared" si="96"/>
        <v>0</v>
      </c>
      <c r="W154" s="337"/>
      <c r="X154" s="336">
        <f t="shared" si="107"/>
        <v>0</v>
      </c>
      <c r="Y154" s="336">
        <f t="shared" si="108"/>
        <v>0</v>
      </c>
      <c r="Z154" s="336">
        <f t="shared" si="109"/>
        <v>0</v>
      </c>
      <c r="AA154" s="336">
        <f t="shared" si="97"/>
        <v>0</v>
      </c>
      <c r="AB154" s="338">
        <f t="shared" si="112"/>
        <v>0</v>
      </c>
      <c r="AC154" s="338">
        <f t="shared" si="110"/>
        <v>0</v>
      </c>
      <c r="AD154" s="336">
        <f t="shared" si="99"/>
        <v>0</v>
      </c>
      <c r="AE154" s="336">
        <f t="shared" si="100"/>
        <v>0</v>
      </c>
      <c r="AF154" s="338">
        <f t="shared" si="101"/>
        <v>0</v>
      </c>
      <c r="AG154" s="339">
        <f t="shared" si="113"/>
      </c>
      <c r="AH154" s="336">
        <f ca="1" t="shared" si="114"/>
        <v>0</v>
      </c>
      <c r="AI154" s="336">
        <f ca="1" t="shared" si="104"/>
        <v>0</v>
      </c>
      <c r="AJ154" s="336">
        <f ca="1" t="shared" si="111"/>
        <v>0</v>
      </c>
      <c r="AK154" s="340">
        <f t="shared" si="105"/>
        <v>0</v>
      </c>
      <c r="AL154" s="341">
        <f>IF(AG154="","",RANK(AG154,$AG$6:$AG$205,1)+COUNTIF($AG$6:AG154,AG154)-1)</f>
      </c>
    </row>
    <row r="155" spans="2:38" s="266" customFormat="1" ht="13.5">
      <c r="B155" s="342">
        <f t="shared" si="106"/>
      </c>
      <c r="C155" s="343" t="s">
        <v>6</v>
      </c>
      <c r="D155" s="344"/>
      <c r="E155" s="343"/>
      <c r="F155" s="344"/>
      <c r="G155" s="343"/>
      <c r="H155" s="343"/>
      <c r="I155" s="343"/>
      <c r="J155" s="344"/>
      <c r="K155" s="344"/>
      <c r="L155" s="344"/>
      <c r="M155" s="344"/>
      <c r="N155" s="344"/>
      <c r="O155" s="344"/>
      <c r="P155" s="345"/>
      <c r="Q155" s="346"/>
      <c r="R155" s="344"/>
      <c r="S155" s="347"/>
      <c r="T155" s="348">
        <f t="shared" si="94"/>
        <v>0</v>
      </c>
      <c r="U155" s="349">
        <f t="shared" si="95"/>
        <v>0</v>
      </c>
      <c r="V155" s="349">
        <f t="shared" si="96"/>
        <v>0</v>
      </c>
      <c r="W155" s="350"/>
      <c r="X155" s="349">
        <f t="shared" si="107"/>
        <v>0</v>
      </c>
      <c r="Y155" s="349">
        <f t="shared" si="108"/>
        <v>0</v>
      </c>
      <c r="Z155" s="349">
        <f t="shared" si="109"/>
        <v>0</v>
      </c>
      <c r="AA155" s="349">
        <f t="shared" si="97"/>
        <v>0</v>
      </c>
      <c r="AB155" s="351">
        <f t="shared" si="112"/>
        <v>0</v>
      </c>
      <c r="AC155" s="351">
        <f t="shared" si="110"/>
        <v>0</v>
      </c>
      <c r="AD155" s="349">
        <f t="shared" si="99"/>
        <v>0</v>
      </c>
      <c r="AE155" s="349">
        <f t="shared" si="100"/>
        <v>0</v>
      </c>
      <c r="AF155" s="351">
        <f t="shared" si="101"/>
        <v>0</v>
      </c>
      <c r="AG155" s="352">
        <f t="shared" si="113"/>
      </c>
      <c r="AH155" s="349">
        <f ca="1" t="shared" si="114"/>
        <v>0</v>
      </c>
      <c r="AI155" s="349">
        <f ca="1" t="shared" si="104"/>
        <v>0</v>
      </c>
      <c r="AJ155" s="349">
        <f ca="1" t="shared" si="111"/>
        <v>0</v>
      </c>
      <c r="AK155" s="353">
        <f t="shared" si="105"/>
        <v>0</v>
      </c>
      <c r="AL155" s="354">
        <f>IF(AG155="","",RANK(AG155,$AG$6:$AG$205,1)+COUNTIF($AG$6:AG155,AG155)-1)</f>
      </c>
    </row>
    <row r="156" spans="2:38" s="266" customFormat="1" ht="13.5">
      <c r="B156" s="329">
        <f t="shared" si="106"/>
      </c>
      <c r="C156" s="330" t="s">
        <v>6</v>
      </c>
      <c r="D156" s="331"/>
      <c r="E156" s="330"/>
      <c r="F156" s="331"/>
      <c r="G156" s="330"/>
      <c r="H156" s="330"/>
      <c r="I156" s="330"/>
      <c r="J156" s="331"/>
      <c r="K156" s="331"/>
      <c r="L156" s="331"/>
      <c r="M156" s="331"/>
      <c r="N156" s="331"/>
      <c r="O156" s="331"/>
      <c r="P156" s="332"/>
      <c r="Q156" s="333"/>
      <c r="R156" s="331"/>
      <c r="S156" s="334"/>
      <c r="T156" s="335">
        <f t="shared" si="94"/>
        <v>0</v>
      </c>
      <c r="U156" s="336">
        <f t="shared" si="95"/>
        <v>0</v>
      </c>
      <c r="V156" s="336">
        <f t="shared" si="96"/>
        <v>0</v>
      </c>
      <c r="W156" s="337"/>
      <c r="X156" s="336">
        <f t="shared" si="107"/>
        <v>0</v>
      </c>
      <c r="Y156" s="336">
        <f t="shared" si="108"/>
        <v>0</v>
      </c>
      <c r="Z156" s="336">
        <f t="shared" si="109"/>
        <v>0</v>
      </c>
      <c r="AA156" s="336">
        <f t="shared" si="97"/>
        <v>0</v>
      </c>
      <c r="AB156" s="338">
        <f>IF(Y156+AA156,(U156+V156+W156)/(Y156+AA156),0)</f>
        <v>0</v>
      </c>
      <c r="AC156" s="338">
        <f t="shared" si="110"/>
        <v>0</v>
      </c>
      <c r="AD156" s="336">
        <f t="shared" si="99"/>
        <v>0</v>
      </c>
      <c r="AE156" s="336">
        <f t="shared" si="100"/>
        <v>0</v>
      </c>
      <c r="AF156" s="338">
        <f t="shared" si="101"/>
        <v>0</v>
      </c>
      <c r="AG156" s="339">
        <f>IF(AND(NOT(ISBLANK(Q156)),C156&lt;&gt;"None"),Q156+AF156,"")</f>
      </c>
      <c r="AH156" s="336">
        <f ca="1">MAX(IF(AND(Q156,C156&lt;&gt;"None"),R156-(U156/24)*(NOW()-Q156)*24,0),0)</f>
        <v>0</v>
      </c>
      <c r="AI156" s="336">
        <f ca="1" t="shared" si="104"/>
        <v>0</v>
      </c>
      <c r="AJ156" s="336">
        <f ca="1" t="shared" si="111"/>
        <v>0</v>
      </c>
      <c r="AK156" s="340">
        <f t="shared" si="105"/>
        <v>0</v>
      </c>
      <c r="AL156" s="341">
        <f>IF(AG156="","",RANK(AG156,$AG$6:$AG$205,1)+COUNTIF($AG$6:AG156,AG156)-1)</f>
      </c>
    </row>
    <row r="157" spans="2:38" s="266" customFormat="1" ht="13.5">
      <c r="B157" s="342">
        <f t="shared" si="106"/>
      </c>
      <c r="C157" s="343" t="s">
        <v>6</v>
      </c>
      <c r="D157" s="344"/>
      <c r="E157" s="343"/>
      <c r="F157" s="344"/>
      <c r="G157" s="343"/>
      <c r="H157" s="343"/>
      <c r="I157" s="343"/>
      <c r="J157" s="344"/>
      <c r="K157" s="344"/>
      <c r="L157" s="344"/>
      <c r="M157" s="344"/>
      <c r="N157" s="344"/>
      <c r="O157" s="344"/>
      <c r="P157" s="345"/>
      <c r="Q157" s="346"/>
      <c r="R157" s="344"/>
      <c r="S157" s="347"/>
      <c r="T157" s="348">
        <f t="shared" si="94"/>
        <v>0</v>
      </c>
      <c r="U157" s="349">
        <f t="shared" si="95"/>
        <v>0</v>
      </c>
      <c r="V157" s="349">
        <f t="shared" si="96"/>
        <v>0</v>
      </c>
      <c r="W157" s="350"/>
      <c r="X157" s="349">
        <f t="shared" si="107"/>
        <v>0</v>
      </c>
      <c r="Y157" s="349">
        <f t="shared" si="108"/>
        <v>0</v>
      </c>
      <c r="Z157" s="349">
        <f t="shared" si="109"/>
        <v>0</v>
      </c>
      <c r="AA157" s="349">
        <f t="shared" si="97"/>
        <v>0</v>
      </c>
      <c r="AB157" s="351">
        <f aca="true" t="shared" si="115" ref="AB157:AB165">IF(Y157+AA157,(U157+V157+W157)/(Y157+AA157),0)</f>
        <v>0</v>
      </c>
      <c r="AC157" s="351">
        <f t="shared" si="110"/>
        <v>0</v>
      </c>
      <c r="AD157" s="349">
        <f t="shared" si="99"/>
        <v>0</v>
      </c>
      <c r="AE157" s="349">
        <f t="shared" si="100"/>
        <v>0</v>
      </c>
      <c r="AF157" s="351">
        <f t="shared" si="101"/>
        <v>0</v>
      </c>
      <c r="AG157" s="352">
        <f aca="true" t="shared" si="116" ref="AG157:AG165">IF(AND(NOT(ISBLANK(Q157)),C157&lt;&gt;"None"),Q157+AF157,"")</f>
      </c>
      <c r="AH157" s="349">
        <f aca="true" ca="1" t="shared" si="117" ref="AH157:AH165">MAX(IF(AND(Q157,C157&lt;&gt;"None"),R157-(U157/24)*(NOW()-Q157)*24,0),0)</f>
        <v>0</v>
      </c>
      <c r="AI157" s="349">
        <f ca="1" t="shared" si="104"/>
        <v>0</v>
      </c>
      <c r="AJ157" s="349">
        <f ca="1" t="shared" si="111"/>
        <v>0</v>
      </c>
      <c r="AK157" s="353">
        <f t="shared" si="105"/>
        <v>0</v>
      </c>
      <c r="AL157" s="354">
        <f>IF(AG157="","",RANK(AG157,$AG$6:$AG$205,1)+COUNTIF($AG$6:AG157,AG157)-1)</f>
      </c>
    </row>
    <row r="158" spans="2:38" s="266" customFormat="1" ht="13.5">
      <c r="B158" s="329">
        <f t="shared" si="106"/>
      </c>
      <c r="C158" s="330" t="s">
        <v>6</v>
      </c>
      <c r="D158" s="331"/>
      <c r="E158" s="330"/>
      <c r="F158" s="331"/>
      <c r="G158" s="330"/>
      <c r="H158" s="330"/>
      <c r="I158" s="330"/>
      <c r="J158" s="331"/>
      <c r="K158" s="331"/>
      <c r="L158" s="331"/>
      <c r="M158" s="331"/>
      <c r="N158" s="331"/>
      <c r="O158" s="331"/>
      <c r="P158" s="332"/>
      <c r="Q158" s="333"/>
      <c r="R158" s="331"/>
      <c r="S158" s="334"/>
      <c r="T158" s="335">
        <f t="shared" si="94"/>
        <v>0</v>
      </c>
      <c r="U158" s="336">
        <f t="shared" si="95"/>
        <v>0</v>
      </c>
      <c r="V158" s="336">
        <f t="shared" si="96"/>
        <v>0</v>
      </c>
      <c r="W158" s="337"/>
      <c r="X158" s="336">
        <f t="shared" si="107"/>
        <v>0</v>
      </c>
      <c r="Y158" s="336">
        <f t="shared" si="108"/>
        <v>0</v>
      </c>
      <c r="Z158" s="336">
        <f t="shared" si="109"/>
        <v>0</v>
      </c>
      <c r="AA158" s="336">
        <f t="shared" si="97"/>
        <v>0</v>
      </c>
      <c r="AB158" s="338">
        <f t="shared" si="115"/>
        <v>0</v>
      </c>
      <c r="AC158" s="338">
        <f t="shared" si="110"/>
        <v>0</v>
      </c>
      <c r="AD158" s="336">
        <f t="shared" si="99"/>
        <v>0</v>
      </c>
      <c r="AE158" s="336">
        <f t="shared" si="100"/>
        <v>0</v>
      </c>
      <c r="AF158" s="338">
        <f t="shared" si="101"/>
        <v>0</v>
      </c>
      <c r="AG158" s="339">
        <f t="shared" si="116"/>
      </c>
      <c r="AH158" s="336">
        <f ca="1" t="shared" si="117"/>
        <v>0</v>
      </c>
      <c r="AI158" s="336">
        <f ca="1" t="shared" si="104"/>
        <v>0</v>
      </c>
      <c r="AJ158" s="336">
        <f ca="1" t="shared" si="111"/>
        <v>0</v>
      </c>
      <c r="AK158" s="340">
        <f t="shared" si="105"/>
        <v>0</v>
      </c>
      <c r="AL158" s="341">
        <f>IF(AG158="","",RANK(AG158,$AG$6:$AG$205,1)+COUNTIF($AG$6:AG158,AG158)-1)</f>
      </c>
    </row>
    <row r="159" spans="2:38" s="266" customFormat="1" ht="13.5">
      <c r="B159" s="342">
        <f t="shared" si="106"/>
      </c>
      <c r="C159" s="343" t="s">
        <v>6</v>
      </c>
      <c r="D159" s="344"/>
      <c r="E159" s="343"/>
      <c r="F159" s="344"/>
      <c r="G159" s="343"/>
      <c r="H159" s="343"/>
      <c r="I159" s="343"/>
      <c r="J159" s="344"/>
      <c r="K159" s="344"/>
      <c r="L159" s="344"/>
      <c r="M159" s="344"/>
      <c r="N159" s="344"/>
      <c r="O159" s="344"/>
      <c r="P159" s="345"/>
      <c r="Q159" s="346"/>
      <c r="R159" s="344"/>
      <c r="S159" s="347"/>
      <c r="T159" s="348">
        <f t="shared" si="94"/>
        <v>0</v>
      </c>
      <c r="U159" s="349">
        <f t="shared" si="95"/>
        <v>0</v>
      </c>
      <c r="V159" s="349">
        <f t="shared" si="96"/>
        <v>0</v>
      </c>
      <c r="W159" s="350"/>
      <c r="X159" s="349">
        <f t="shared" si="107"/>
        <v>0</v>
      </c>
      <c r="Y159" s="349">
        <f t="shared" si="108"/>
        <v>0</v>
      </c>
      <c r="Z159" s="349">
        <f t="shared" si="109"/>
        <v>0</v>
      </c>
      <c r="AA159" s="349">
        <f t="shared" si="97"/>
        <v>0</v>
      </c>
      <c r="AB159" s="351">
        <f t="shared" si="115"/>
        <v>0</v>
      </c>
      <c r="AC159" s="351">
        <f t="shared" si="110"/>
        <v>0</v>
      </c>
      <c r="AD159" s="349">
        <f t="shared" si="99"/>
        <v>0</v>
      </c>
      <c r="AE159" s="349">
        <f t="shared" si="100"/>
        <v>0</v>
      </c>
      <c r="AF159" s="351">
        <f t="shared" si="101"/>
        <v>0</v>
      </c>
      <c r="AG159" s="352">
        <f t="shared" si="116"/>
      </c>
      <c r="AH159" s="349">
        <f ca="1" t="shared" si="117"/>
        <v>0</v>
      </c>
      <c r="AI159" s="349">
        <f ca="1" t="shared" si="104"/>
        <v>0</v>
      </c>
      <c r="AJ159" s="349">
        <f ca="1" t="shared" si="111"/>
        <v>0</v>
      </c>
      <c r="AK159" s="353">
        <f t="shared" si="105"/>
        <v>0</v>
      </c>
      <c r="AL159" s="354">
        <f>IF(AG159="","",RANK(AG159,$AG$6:$AG$205,1)+COUNTIF($AG$6:AG159,AG159)-1)</f>
      </c>
    </row>
    <row r="160" spans="2:38" s="266" customFormat="1" ht="13.5">
      <c r="B160" s="329">
        <f t="shared" si="106"/>
      </c>
      <c r="C160" s="330" t="s">
        <v>6</v>
      </c>
      <c r="D160" s="331"/>
      <c r="E160" s="330"/>
      <c r="F160" s="331"/>
      <c r="G160" s="330"/>
      <c r="H160" s="330"/>
      <c r="I160" s="330"/>
      <c r="J160" s="331"/>
      <c r="K160" s="331"/>
      <c r="L160" s="331"/>
      <c r="M160" s="331"/>
      <c r="N160" s="331"/>
      <c r="O160" s="331"/>
      <c r="P160" s="332"/>
      <c r="Q160" s="333"/>
      <c r="R160" s="331"/>
      <c r="S160" s="334"/>
      <c r="T160" s="335">
        <f t="shared" si="94"/>
        <v>0</v>
      </c>
      <c r="U160" s="336">
        <f t="shared" si="95"/>
        <v>0</v>
      </c>
      <c r="V160" s="336">
        <f t="shared" si="96"/>
        <v>0</v>
      </c>
      <c r="W160" s="337"/>
      <c r="X160" s="336">
        <f t="shared" si="107"/>
        <v>0</v>
      </c>
      <c r="Y160" s="336">
        <f t="shared" si="108"/>
        <v>0</v>
      </c>
      <c r="Z160" s="336">
        <f t="shared" si="109"/>
        <v>0</v>
      </c>
      <c r="AA160" s="336">
        <f t="shared" si="97"/>
        <v>0</v>
      </c>
      <c r="AB160" s="338">
        <f t="shared" si="115"/>
        <v>0</v>
      </c>
      <c r="AC160" s="338">
        <f t="shared" si="110"/>
        <v>0</v>
      </c>
      <c r="AD160" s="336">
        <f t="shared" si="99"/>
        <v>0</v>
      </c>
      <c r="AE160" s="336">
        <f t="shared" si="100"/>
        <v>0</v>
      </c>
      <c r="AF160" s="338">
        <f t="shared" si="101"/>
        <v>0</v>
      </c>
      <c r="AG160" s="339">
        <f t="shared" si="116"/>
      </c>
      <c r="AH160" s="336">
        <f ca="1" t="shared" si="117"/>
        <v>0</v>
      </c>
      <c r="AI160" s="336">
        <f ca="1" t="shared" si="104"/>
        <v>0</v>
      </c>
      <c r="AJ160" s="336">
        <f ca="1" t="shared" si="111"/>
        <v>0</v>
      </c>
      <c r="AK160" s="340">
        <f t="shared" si="105"/>
        <v>0</v>
      </c>
      <c r="AL160" s="341">
        <f>IF(AG160="","",RANK(AG160,$AG$6:$AG$205,1)+COUNTIF($AG$6:AG160,AG160)-1)</f>
      </c>
    </row>
    <row r="161" spans="2:38" s="266" customFormat="1" ht="13.5">
      <c r="B161" s="342">
        <f t="shared" si="106"/>
      </c>
      <c r="C161" s="343" t="s">
        <v>6</v>
      </c>
      <c r="D161" s="344"/>
      <c r="E161" s="343"/>
      <c r="F161" s="344"/>
      <c r="G161" s="343"/>
      <c r="H161" s="343"/>
      <c r="I161" s="343"/>
      <c r="J161" s="344"/>
      <c r="K161" s="344"/>
      <c r="L161" s="344"/>
      <c r="M161" s="344"/>
      <c r="N161" s="344"/>
      <c r="O161" s="344"/>
      <c r="P161" s="345"/>
      <c r="Q161" s="346"/>
      <c r="R161" s="344"/>
      <c r="S161" s="347"/>
      <c r="T161" s="348">
        <f t="shared" si="94"/>
        <v>0</v>
      </c>
      <c r="U161" s="349">
        <f t="shared" si="95"/>
        <v>0</v>
      </c>
      <c r="V161" s="349">
        <f t="shared" si="96"/>
        <v>0</v>
      </c>
      <c r="W161" s="350"/>
      <c r="X161" s="349">
        <f t="shared" si="107"/>
        <v>0</v>
      </c>
      <c r="Y161" s="349">
        <f t="shared" si="108"/>
        <v>0</v>
      </c>
      <c r="Z161" s="349">
        <f t="shared" si="109"/>
        <v>0</v>
      </c>
      <c r="AA161" s="349">
        <f t="shared" si="97"/>
        <v>0</v>
      </c>
      <c r="AB161" s="351">
        <f t="shared" si="115"/>
        <v>0</v>
      </c>
      <c r="AC161" s="351">
        <f t="shared" si="110"/>
        <v>0</v>
      </c>
      <c r="AD161" s="349">
        <f t="shared" si="99"/>
        <v>0</v>
      </c>
      <c r="AE161" s="349">
        <f t="shared" si="100"/>
        <v>0</v>
      </c>
      <c r="AF161" s="351">
        <f t="shared" si="101"/>
        <v>0</v>
      </c>
      <c r="AG161" s="352">
        <f t="shared" si="116"/>
      </c>
      <c r="AH161" s="349">
        <f ca="1" t="shared" si="117"/>
        <v>0</v>
      </c>
      <c r="AI161" s="349">
        <f ca="1" t="shared" si="104"/>
        <v>0</v>
      </c>
      <c r="AJ161" s="349">
        <f ca="1" t="shared" si="111"/>
        <v>0</v>
      </c>
      <c r="AK161" s="353">
        <f t="shared" si="105"/>
        <v>0</v>
      </c>
      <c r="AL161" s="354">
        <f>IF(AG161="","",RANK(AG161,$AG$6:$AG$205,1)+COUNTIF($AG$6:AG161,AG161)-1)</f>
      </c>
    </row>
    <row r="162" spans="2:38" s="266" customFormat="1" ht="13.5">
      <c r="B162" s="329">
        <f t="shared" si="106"/>
      </c>
      <c r="C162" s="330" t="s">
        <v>6</v>
      </c>
      <c r="D162" s="331"/>
      <c r="E162" s="330"/>
      <c r="F162" s="331"/>
      <c r="G162" s="330"/>
      <c r="H162" s="330"/>
      <c r="I162" s="330"/>
      <c r="J162" s="331"/>
      <c r="K162" s="331"/>
      <c r="L162" s="331"/>
      <c r="M162" s="331"/>
      <c r="N162" s="331"/>
      <c r="O162" s="331"/>
      <c r="P162" s="332"/>
      <c r="Q162" s="333"/>
      <c r="R162" s="331"/>
      <c r="S162" s="334"/>
      <c r="T162" s="335">
        <f t="shared" si="94"/>
        <v>0</v>
      </c>
      <c r="U162" s="336">
        <f t="shared" si="95"/>
        <v>0</v>
      </c>
      <c r="V162" s="336">
        <f t="shared" si="96"/>
        <v>0</v>
      </c>
      <c r="W162" s="337"/>
      <c r="X162" s="336">
        <f t="shared" si="107"/>
        <v>0</v>
      </c>
      <c r="Y162" s="336">
        <f t="shared" si="108"/>
        <v>0</v>
      </c>
      <c r="Z162" s="336">
        <f t="shared" si="109"/>
        <v>0</v>
      </c>
      <c r="AA162" s="336">
        <f t="shared" si="97"/>
        <v>0</v>
      </c>
      <c r="AB162" s="338">
        <f t="shared" si="115"/>
        <v>0</v>
      </c>
      <c r="AC162" s="338">
        <f t="shared" si="110"/>
        <v>0</v>
      </c>
      <c r="AD162" s="336">
        <f t="shared" si="99"/>
        <v>0</v>
      </c>
      <c r="AE162" s="336">
        <f t="shared" si="100"/>
        <v>0</v>
      </c>
      <c r="AF162" s="338">
        <f t="shared" si="101"/>
        <v>0</v>
      </c>
      <c r="AG162" s="339">
        <f t="shared" si="116"/>
      </c>
      <c r="AH162" s="336">
        <f ca="1" t="shared" si="117"/>
        <v>0</v>
      </c>
      <c r="AI162" s="336">
        <f ca="1" t="shared" si="104"/>
        <v>0</v>
      </c>
      <c r="AJ162" s="336">
        <f ca="1" t="shared" si="111"/>
        <v>0</v>
      </c>
      <c r="AK162" s="340">
        <f t="shared" si="105"/>
        <v>0</v>
      </c>
      <c r="AL162" s="341">
        <f>IF(AG162="","",RANK(AG162,$AG$6:$AG$205,1)+COUNTIF($AG$6:AG162,AG162)-1)</f>
      </c>
    </row>
    <row r="163" spans="2:38" s="266" customFormat="1" ht="13.5">
      <c r="B163" s="342">
        <f t="shared" si="106"/>
      </c>
      <c r="C163" s="343" t="s">
        <v>6</v>
      </c>
      <c r="D163" s="344"/>
      <c r="E163" s="343"/>
      <c r="F163" s="344"/>
      <c r="G163" s="343"/>
      <c r="H163" s="343"/>
      <c r="I163" s="343"/>
      <c r="J163" s="344"/>
      <c r="K163" s="344"/>
      <c r="L163" s="344"/>
      <c r="M163" s="344"/>
      <c r="N163" s="344"/>
      <c r="O163" s="344"/>
      <c r="P163" s="345"/>
      <c r="Q163" s="346"/>
      <c r="R163" s="344"/>
      <c r="S163" s="347"/>
      <c r="T163" s="348">
        <f t="shared" si="94"/>
        <v>0</v>
      </c>
      <c r="U163" s="349">
        <f t="shared" si="95"/>
        <v>0</v>
      </c>
      <c r="V163" s="349">
        <f t="shared" si="96"/>
        <v>0</v>
      </c>
      <c r="W163" s="350"/>
      <c r="X163" s="349">
        <f t="shared" si="107"/>
        <v>0</v>
      </c>
      <c r="Y163" s="349">
        <f t="shared" si="108"/>
        <v>0</v>
      </c>
      <c r="Z163" s="349">
        <f t="shared" si="109"/>
        <v>0</v>
      </c>
      <c r="AA163" s="349">
        <f t="shared" si="97"/>
        <v>0</v>
      </c>
      <c r="AB163" s="351">
        <f t="shared" si="115"/>
        <v>0</v>
      </c>
      <c r="AC163" s="351">
        <f t="shared" si="110"/>
        <v>0</v>
      </c>
      <c r="AD163" s="349">
        <f t="shared" si="99"/>
        <v>0</v>
      </c>
      <c r="AE163" s="349">
        <f t="shared" si="100"/>
        <v>0</v>
      </c>
      <c r="AF163" s="351">
        <f t="shared" si="101"/>
        <v>0</v>
      </c>
      <c r="AG163" s="352">
        <f t="shared" si="116"/>
      </c>
      <c r="AH163" s="349">
        <f ca="1" t="shared" si="117"/>
        <v>0</v>
      </c>
      <c r="AI163" s="349">
        <f ca="1" t="shared" si="104"/>
        <v>0</v>
      </c>
      <c r="AJ163" s="349">
        <f ca="1" t="shared" si="111"/>
        <v>0</v>
      </c>
      <c r="AK163" s="353">
        <f t="shared" si="105"/>
        <v>0</v>
      </c>
      <c r="AL163" s="354">
        <f>IF(AG163="","",RANK(AG163,$AG$6:$AG$205,1)+COUNTIF($AG$6:AG163,AG163)-1)</f>
      </c>
    </row>
    <row r="164" spans="2:38" s="266" customFormat="1" ht="13.5">
      <c r="B164" s="329">
        <f t="shared" si="106"/>
      </c>
      <c r="C164" s="330" t="s">
        <v>6</v>
      </c>
      <c r="D164" s="331"/>
      <c r="E164" s="330"/>
      <c r="F164" s="331"/>
      <c r="G164" s="330"/>
      <c r="H164" s="330"/>
      <c r="I164" s="330"/>
      <c r="J164" s="331"/>
      <c r="K164" s="331"/>
      <c r="L164" s="331"/>
      <c r="M164" s="331"/>
      <c r="N164" s="331"/>
      <c r="O164" s="331"/>
      <c r="P164" s="332"/>
      <c r="Q164" s="333"/>
      <c r="R164" s="331"/>
      <c r="S164" s="334"/>
      <c r="T164" s="335">
        <f t="shared" si="94"/>
        <v>0</v>
      </c>
      <c r="U164" s="336">
        <f t="shared" si="95"/>
        <v>0</v>
      </c>
      <c r="V164" s="336">
        <f t="shared" si="96"/>
        <v>0</v>
      </c>
      <c r="W164" s="337"/>
      <c r="X164" s="336">
        <f t="shared" si="107"/>
        <v>0</v>
      </c>
      <c r="Y164" s="336">
        <f t="shared" si="108"/>
        <v>0</v>
      </c>
      <c r="Z164" s="336">
        <f t="shared" si="109"/>
        <v>0</v>
      </c>
      <c r="AA164" s="336">
        <f t="shared" si="97"/>
        <v>0</v>
      </c>
      <c r="AB164" s="338">
        <f t="shared" si="115"/>
        <v>0</v>
      </c>
      <c r="AC164" s="338">
        <f t="shared" si="110"/>
        <v>0</v>
      </c>
      <c r="AD164" s="336">
        <f t="shared" si="99"/>
        <v>0</v>
      </c>
      <c r="AE164" s="336">
        <f t="shared" si="100"/>
        <v>0</v>
      </c>
      <c r="AF164" s="338">
        <f t="shared" si="101"/>
        <v>0</v>
      </c>
      <c r="AG164" s="339">
        <f t="shared" si="116"/>
      </c>
      <c r="AH164" s="336">
        <f ca="1" t="shared" si="117"/>
        <v>0</v>
      </c>
      <c r="AI164" s="336">
        <f ca="1" t="shared" si="104"/>
        <v>0</v>
      </c>
      <c r="AJ164" s="336">
        <f ca="1" t="shared" si="111"/>
        <v>0</v>
      </c>
      <c r="AK164" s="340">
        <f t="shared" si="105"/>
        <v>0</v>
      </c>
      <c r="AL164" s="341">
        <f>IF(AG164="","",RANK(AG164,$AG$6:$AG$205,1)+COUNTIF($AG$6:AG164,AG164)-1)</f>
      </c>
    </row>
    <row r="165" spans="2:38" s="266" customFormat="1" ht="13.5">
      <c r="B165" s="342">
        <f t="shared" si="106"/>
      </c>
      <c r="C165" s="343" t="s">
        <v>6</v>
      </c>
      <c r="D165" s="344"/>
      <c r="E165" s="343"/>
      <c r="F165" s="344"/>
      <c r="G165" s="343"/>
      <c r="H165" s="343"/>
      <c r="I165" s="343"/>
      <c r="J165" s="344"/>
      <c r="K165" s="344"/>
      <c r="L165" s="344"/>
      <c r="M165" s="344"/>
      <c r="N165" s="344"/>
      <c r="O165" s="344"/>
      <c r="P165" s="345"/>
      <c r="Q165" s="346"/>
      <c r="R165" s="344"/>
      <c r="S165" s="355"/>
      <c r="T165" s="348">
        <f t="shared" si="94"/>
        <v>0</v>
      </c>
      <c r="U165" s="349">
        <f t="shared" si="95"/>
        <v>0</v>
      </c>
      <c r="V165" s="349">
        <f t="shared" si="96"/>
        <v>0</v>
      </c>
      <c r="W165" s="350"/>
      <c r="X165" s="349">
        <f t="shared" si="107"/>
        <v>0</v>
      </c>
      <c r="Y165" s="349">
        <f t="shared" si="108"/>
        <v>0</v>
      </c>
      <c r="Z165" s="349">
        <f t="shared" si="109"/>
        <v>0</v>
      </c>
      <c r="AA165" s="349">
        <f t="shared" si="97"/>
        <v>0</v>
      </c>
      <c r="AB165" s="351">
        <f t="shared" si="115"/>
        <v>0</v>
      </c>
      <c r="AC165" s="351">
        <f t="shared" si="110"/>
        <v>0</v>
      </c>
      <c r="AD165" s="349">
        <f t="shared" si="99"/>
        <v>0</v>
      </c>
      <c r="AE165" s="349">
        <f t="shared" si="100"/>
        <v>0</v>
      </c>
      <c r="AF165" s="351">
        <f t="shared" si="101"/>
        <v>0</v>
      </c>
      <c r="AG165" s="352">
        <f t="shared" si="116"/>
      </c>
      <c r="AH165" s="349">
        <f ca="1" t="shared" si="117"/>
        <v>0</v>
      </c>
      <c r="AI165" s="349">
        <f ca="1" t="shared" si="104"/>
        <v>0</v>
      </c>
      <c r="AJ165" s="349">
        <f ca="1" t="shared" si="111"/>
        <v>0</v>
      </c>
      <c r="AK165" s="353">
        <f t="shared" si="105"/>
        <v>0</v>
      </c>
      <c r="AL165" s="354">
        <f>IF(AG165="","",RANK(AG165,$AG$6:$AG$205,1)+COUNTIF($AG$6:AG165,AG165)-1)</f>
      </c>
    </row>
    <row r="166" spans="2:38" s="266" customFormat="1" ht="13.5">
      <c r="B166" s="329">
        <f aca="true" t="shared" si="118" ref="B166:B197">IF(AG166="","",RANK(AL166,$AL$6:$AL$205,1))</f>
      </c>
      <c r="C166" s="330" t="s">
        <v>6</v>
      </c>
      <c r="D166" s="331"/>
      <c r="E166" s="330"/>
      <c r="F166" s="331"/>
      <c r="G166" s="330"/>
      <c r="H166" s="330"/>
      <c r="I166" s="330"/>
      <c r="J166" s="331"/>
      <c r="K166" s="331"/>
      <c r="L166" s="331"/>
      <c r="M166" s="331"/>
      <c r="N166" s="331"/>
      <c r="O166" s="331"/>
      <c r="P166" s="332"/>
      <c r="Q166" s="333"/>
      <c r="R166" s="331"/>
      <c r="S166" s="334"/>
      <c r="T166" s="335">
        <f t="shared" si="94"/>
        <v>0</v>
      </c>
      <c r="U166" s="336">
        <f t="shared" si="95"/>
        <v>0</v>
      </c>
      <c r="V166" s="336">
        <f t="shared" si="96"/>
        <v>0</v>
      </c>
      <c r="W166" s="337"/>
      <c r="X166" s="336">
        <f aca="true" t="shared" si="119" ref="X166:X197">VLOOKUP(C166,InfoTable,3,FALSE)*24*IF(N166="",1,IF(VLOOKUP(N166,OwnerData,2,FALSE)="No",1,VLOOKUP(N166,OwnerData,9,FALSE)))</f>
        <v>0</v>
      </c>
      <c r="Y166" s="336">
        <f aca="true" t="shared" si="120" ref="Y166:Y197">IF(L166,L166,VLOOKUP(C166,InfoTable,8,FALSE))*60*24*1.5*(D166/100)*VLOOKUP(C166,InfoTable,5,FALSE)*IF(N166="",1,IF(VLOOKUP(N166,OwnerData,2,FALSE)="No",1,VLOOKUP(N166,OwnerData,10,FALSE)))*IF(N166="",1,IF(VLOOKUP(N166,OwnerData,2,FALSE)="No",1,VLOOKUP(N166,OwnerData,7,FALSE)))</f>
        <v>0</v>
      </c>
      <c r="Z166" s="336">
        <f aca="true" t="shared" si="121" ref="Z166:Z197">IF(L166,L166,VLOOKUP(C166,InfoTable,8,FALSE))*60*24*(D166/100)*VLOOKUP(C166,InfoTable,4,FALSE)*IF(N166="",1,IF(VLOOKUP(N166,OwnerData,2,FALSE)="No",1,VLOOKUP(N166,OwnerData,10,FALSE)))</f>
        <v>0</v>
      </c>
      <c r="AA166" s="336">
        <f t="shared" si="97"/>
        <v>0</v>
      </c>
      <c r="AB166" s="338">
        <f>IF(Y166+AA166,(U166+V166+W166)/(Y166+AA166),0)</f>
        <v>0</v>
      </c>
      <c r="AC166" s="338">
        <f aca="true" t="shared" si="122" ref="AC166:AC197">IF(Y166,IF($AA$206,(U166+V166+W166+X166*$AD$206/$AA$206)/Y166,(U166+V166+W166+X166*$L$3)/Y166),0)</f>
        <v>0</v>
      </c>
      <c r="AD166" s="336">
        <f t="shared" si="99"/>
        <v>0</v>
      </c>
      <c r="AE166" s="336">
        <f t="shared" si="100"/>
        <v>0</v>
      </c>
      <c r="AF166" s="338">
        <f t="shared" si="101"/>
        <v>0</v>
      </c>
      <c r="AG166" s="339">
        <f>IF(AND(NOT(ISBLANK(Q166)),C166&lt;&gt;"None"),Q166+AF166,"")</f>
      </c>
      <c r="AH166" s="336">
        <f ca="1">MAX(IF(AND(Q166,C166&lt;&gt;"None"),R166-(U166/24)*(NOW()-Q166)*24,0),0)</f>
        <v>0</v>
      </c>
      <c r="AI166" s="336">
        <f ca="1" t="shared" si="104"/>
        <v>0</v>
      </c>
      <c r="AJ166" s="336">
        <f aca="true" ca="1" t="shared" si="123" ref="AJ166:AJ197">MIN(IF(AND(NOT(ISBLANK(Q166)),C166&lt;&gt;"None"),IF(L166,L166,VLOOKUP(C166,InfoTable,8,FALSE))*((NOW()-Q166)*24)*60*1.5*(D166/100)*IF(N166="",1,IF(VLOOKUP(N166,OwnerData,2,FALSE)="No",1,VLOOKUP(N166,OwnerData,10,FALSE))),0),IF(M166,M166,VLOOKUP(C166,InfoTable,9,FALSE)))*IF(N166="",1,IF(VLOOKUP(N166,OwnerData,2,FALSE)="No",1,VLOOKUP(N166,OwnerData,7,FALSE)))</f>
        <v>0</v>
      </c>
      <c r="AK166" s="340">
        <f t="shared" si="105"/>
        <v>0</v>
      </c>
      <c r="AL166" s="341">
        <f>IF(AG166="","",RANK(AG166,$AG$6:$AG$205,1)+COUNTIF($AG$6:AG166,AG166)-1)</f>
      </c>
    </row>
    <row r="167" spans="2:38" s="266" customFormat="1" ht="13.5">
      <c r="B167" s="342">
        <f t="shared" si="118"/>
      </c>
      <c r="C167" s="343" t="s">
        <v>6</v>
      </c>
      <c r="D167" s="344"/>
      <c r="E167" s="343"/>
      <c r="F167" s="344"/>
      <c r="G167" s="343"/>
      <c r="H167" s="343"/>
      <c r="I167" s="343"/>
      <c r="J167" s="344"/>
      <c r="K167" s="344"/>
      <c r="L167" s="344"/>
      <c r="M167" s="344"/>
      <c r="N167" s="344"/>
      <c r="O167" s="344"/>
      <c r="P167" s="345"/>
      <c r="Q167" s="346"/>
      <c r="R167" s="344"/>
      <c r="S167" s="347"/>
      <c r="T167" s="348">
        <f t="shared" si="94"/>
        <v>0</v>
      </c>
      <c r="U167" s="349">
        <f t="shared" si="95"/>
        <v>0</v>
      </c>
      <c r="V167" s="349">
        <f t="shared" si="96"/>
        <v>0</v>
      </c>
      <c r="W167" s="350"/>
      <c r="X167" s="349">
        <f t="shared" si="119"/>
        <v>0</v>
      </c>
      <c r="Y167" s="349">
        <f t="shared" si="120"/>
        <v>0</v>
      </c>
      <c r="Z167" s="349">
        <f t="shared" si="121"/>
        <v>0</v>
      </c>
      <c r="AA167" s="349">
        <f t="shared" si="97"/>
        <v>0</v>
      </c>
      <c r="AB167" s="351">
        <f aca="true" t="shared" si="124" ref="AB167:AB175">IF(Y167+AA167,(U167+V167+W167)/(Y167+AA167),0)</f>
        <v>0</v>
      </c>
      <c r="AC167" s="351">
        <f t="shared" si="122"/>
        <v>0</v>
      </c>
      <c r="AD167" s="349">
        <f t="shared" si="99"/>
        <v>0</v>
      </c>
      <c r="AE167" s="349">
        <f t="shared" si="100"/>
        <v>0</v>
      </c>
      <c r="AF167" s="351">
        <f t="shared" si="101"/>
        <v>0</v>
      </c>
      <c r="AG167" s="352">
        <f aca="true" t="shared" si="125" ref="AG167:AG175">IF(AND(NOT(ISBLANK(Q167)),C167&lt;&gt;"None"),Q167+AF167,"")</f>
      </c>
      <c r="AH167" s="349">
        <f aca="true" ca="1" t="shared" si="126" ref="AH167:AH175">MAX(IF(AND(Q167,C167&lt;&gt;"None"),R167-(U167/24)*(NOW()-Q167)*24,0),0)</f>
        <v>0</v>
      </c>
      <c r="AI167" s="349">
        <f ca="1" t="shared" si="104"/>
        <v>0</v>
      </c>
      <c r="AJ167" s="349">
        <f ca="1" t="shared" si="123"/>
        <v>0</v>
      </c>
      <c r="AK167" s="353">
        <f t="shared" si="105"/>
        <v>0</v>
      </c>
      <c r="AL167" s="354">
        <f>IF(AG167="","",RANK(AG167,$AG$6:$AG$205,1)+COUNTIF($AG$6:AG167,AG167)-1)</f>
      </c>
    </row>
    <row r="168" spans="2:38" s="266" customFormat="1" ht="13.5">
      <c r="B168" s="329">
        <f t="shared" si="118"/>
      </c>
      <c r="C168" s="330" t="s">
        <v>6</v>
      </c>
      <c r="D168" s="331"/>
      <c r="E168" s="330"/>
      <c r="F168" s="331"/>
      <c r="G168" s="330"/>
      <c r="H168" s="330"/>
      <c r="I168" s="330"/>
      <c r="J168" s="331"/>
      <c r="K168" s="331"/>
      <c r="L168" s="331"/>
      <c r="M168" s="331"/>
      <c r="N168" s="331"/>
      <c r="O168" s="331"/>
      <c r="P168" s="332"/>
      <c r="Q168" s="333"/>
      <c r="R168" s="331"/>
      <c r="S168" s="334"/>
      <c r="T168" s="335">
        <f t="shared" si="94"/>
        <v>0</v>
      </c>
      <c r="U168" s="336">
        <f t="shared" si="95"/>
        <v>0</v>
      </c>
      <c r="V168" s="336">
        <f t="shared" si="96"/>
        <v>0</v>
      </c>
      <c r="W168" s="337"/>
      <c r="X168" s="336">
        <f t="shared" si="119"/>
        <v>0</v>
      </c>
      <c r="Y168" s="336">
        <f t="shared" si="120"/>
        <v>0</v>
      </c>
      <c r="Z168" s="336">
        <f t="shared" si="121"/>
        <v>0</v>
      </c>
      <c r="AA168" s="336">
        <f t="shared" si="97"/>
        <v>0</v>
      </c>
      <c r="AB168" s="338">
        <f t="shared" si="124"/>
        <v>0</v>
      </c>
      <c r="AC168" s="338">
        <f t="shared" si="122"/>
        <v>0</v>
      </c>
      <c r="AD168" s="336">
        <f t="shared" si="99"/>
        <v>0</v>
      </c>
      <c r="AE168" s="336">
        <f t="shared" si="100"/>
        <v>0</v>
      </c>
      <c r="AF168" s="338">
        <f t="shared" si="101"/>
        <v>0</v>
      </c>
      <c r="AG168" s="339">
        <f t="shared" si="125"/>
      </c>
      <c r="AH168" s="336">
        <f ca="1" t="shared" si="126"/>
        <v>0</v>
      </c>
      <c r="AI168" s="336">
        <f ca="1" t="shared" si="104"/>
        <v>0</v>
      </c>
      <c r="AJ168" s="336">
        <f ca="1" t="shared" si="123"/>
        <v>0</v>
      </c>
      <c r="AK168" s="340">
        <f t="shared" si="105"/>
        <v>0</v>
      </c>
      <c r="AL168" s="341">
        <f>IF(AG168="","",RANK(AG168,$AG$6:$AG$205,1)+COUNTIF($AG$6:AG168,AG168)-1)</f>
      </c>
    </row>
    <row r="169" spans="2:38" s="266" customFormat="1" ht="13.5">
      <c r="B169" s="342">
        <f t="shared" si="118"/>
      </c>
      <c r="C169" s="343" t="s">
        <v>6</v>
      </c>
      <c r="D169" s="344"/>
      <c r="E169" s="343"/>
      <c r="F169" s="344"/>
      <c r="G169" s="343"/>
      <c r="H169" s="343"/>
      <c r="I169" s="343"/>
      <c r="J169" s="344"/>
      <c r="K169" s="344"/>
      <c r="L169" s="344"/>
      <c r="M169" s="344"/>
      <c r="N169" s="344"/>
      <c r="O169" s="344"/>
      <c r="P169" s="345"/>
      <c r="Q169" s="346"/>
      <c r="R169" s="344"/>
      <c r="S169" s="347"/>
      <c r="T169" s="348">
        <f t="shared" si="94"/>
        <v>0</v>
      </c>
      <c r="U169" s="349">
        <f t="shared" si="95"/>
        <v>0</v>
      </c>
      <c r="V169" s="349">
        <f t="shared" si="96"/>
        <v>0</v>
      </c>
      <c r="W169" s="350"/>
      <c r="X169" s="349">
        <f t="shared" si="119"/>
        <v>0</v>
      </c>
      <c r="Y169" s="349">
        <f t="shared" si="120"/>
        <v>0</v>
      </c>
      <c r="Z169" s="349">
        <f t="shared" si="121"/>
        <v>0</v>
      </c>
      <c r="AA169" s="349">
        <f t="shared" si="97"/>
        <v>0</v>
      </c>
      <c r="AB169" s="351">
        <f t="shared" si="124"/>
        <v>0</v>
      </c>
      <c r="AC169" s="351">
        <f t="shared" si="122"/>
        <v>0</v>
      </c>
      <c r="AD169" s="349">
        <f t="shared" si="99"/>
        <v>0</v>
      </c>
      <c r="AE169" s="349">
        <f t="shared" si="100"/>
        <v>0</v>
      </c>
      <c r="AF169" s="351">
        <f t="shared" si="101"/>
        <v>0</v>
      </c>
      <c r="AG169" s="352">
        <f t="shared" si="125"/>
      </c>
      <c r="AH169" s="349">
        <f ca="1" t="shared" si="126"/>
        <v>0</v>
      </c>
      <c r="AI169" s="349">
        <f ca="1" t="shared" si="104"/>
        <v>0</v>
      </c>
      <c r="AJ169" s="349">
        <f ca="1" t="shared" si="123"/>
        <v>0</v>
      </c>
      <c r="AK169" s="353">
        <f t="shared" si="105"/>
        <v>0</v>
      </c>
      <c r="AL169" s="354">
        <f>IF(AG169="","",RANK(AG169,$AG$6:$AG$205,1)+COUNTIF($AG$6:AG169,AG169)-1)</f>
      </c>
    </row>
    <row r="170" spans="2:38" s="266" customFormat="1" ht="13.5">
      <c r="B170" s="329">
        <f t="shared" si="118"/>
      </c>
      <c r="C170" s="330" t="s">
        <v>6</v>
      </c>
      <c r="D170" s="331"/>
      <c r="E170" s="330"/>
      <c r="F170" s="331"/>
      <c r="G170" s="330"/>
      <c r="H170" s="330"/>
      <c r="I170" s="330"/>
      <c r="J170" s="331"/>
      <c r="K170" s="331"/>
      <c r="L170" s="331"/>
      <c r="M170" s="331"/>
      <c r="N170" s="331"/>
      <c r="O170" s="331"/>
      <c r="P170" s="332"/>
      <c r="Q170" s="333"/>
      <c r="R170" s="331"/>
      <c r="S170" s="334"/>
      <c r="T170" s="335">
        <f t="shared" si="94"/>
        <v>0</v>
      </c>
      <c r="U170" s="336">
        <f t="shared" si="95"/>
        <v>0</v>
      </c>
      <c r="V170" s="336">
        <f t="shared" si="96"/>
        <v>0</v>
      </c>
      <c r="W170" s="337"/>
      <c r="X170" s="336">
        <f t="shared" si="119"/>
        <v>0</v>
      </c>
      <c r="Y170" s="336">
        <f t="shared" si="120"/>
        <v>0</v>
      </c>
      <c r="Z170" s="336">
        <f t="shared" si="121"/>
        <v>0</v>
      </c>
      <c r="AA170" s="336">
        <f t="shared" si="97"/>
        <v>0</v>
      </c>
      <c r="AB170" s="338">
        <f t="shared" si="124"/>
        <v>0</v>
      </c>
      <c r="AC170" s="338">
        <f t="shared" si="122"/>
        <v>0</v>
      </c>
      <c r="AD170" s="336">
        <f t="shared" si="99"/>
        <v>0</v>
      </c>
      <c r="AE170" s="336">
        <f t="shared" si="100"/>
        <v>0</v>
      </c>
      <c r="AF170" s="338">
        <f t="shared" si="101"/>
        <v>0</v>
      </c>
      <c r="AG170" s="339">
        <f t="shared" si="125"/>
      </c>
      <c r="AH170" s="336">
        <f ca="1" t="shared" si="126"/>
        <v>0</v>
      </c>
      <c r="AI170" s="336">
        <f ca="1" t="shared" si="104"/>
        <v>0</v>
      </c>
      <c r="AJ170" s="336">
        <f ca="1" t="shared" si="123"/>
        <v>0</v>
      </c>
      <c r="AK170" s="340">
        <f t="shared" si="105"/>
        <v>0</v>
      </c>
      <c r="AL170" s="341">
        <f>IF(AG170="","",RANK(AG170,$AG$6:$AG$205,1)+COUNTIF($AG$6:AG170,AG170)-1)</f>
      </c>
    </row>
    <row r="171" spans="2:38" s="266" customFormat="1" ht="13.5">
      <c r="B171" s="342">
        <f t="shared" si="118"/>
      </c>
      <c r="C171" s="343" t="s">
        <v>6</v>
      </c>
      <c r="D171" s="344"/>
      <c r="E171" s="343"/>
      <c r="F171" s="344"/>
      <c r="G171" s="343"/>
      <c r="H171" s="343"/>
      <c r="I171" s="343"/>
      <c r="J171" s="344"/>
      <c r="K171" s="344"/>
      <c r="L171" s="344"/>
      <c r="M171" s="344"/>
      <c r="N171" s="344"/>
      <c r="O171" s="344"/>
      <c r="P171" s="345"/>
      <c r="Q171" s="346"/>
      <c r="R171" s="344"/>
      <c r="S171" s="347"/>
      <c r="T171" s="348">
        <f t="shared" si="94"/>
        <v>0</v>
      </c>
      <c r="U171" s="349">
        <f t="shared" si="95"/>
        <v>0</v>
      </c>
      <c r="V171" s="349">
        <f t="shared" si="96"/>
        <v>0</v>
      </c>
      <c r="W171" s="350"/>
      <c r="X171" s="349">
        <f t="shared" si="119"/>
        <v>0</v>
      </c>
      <c r="Y171" s="349">
        <f t="shared" si="120"/>
        <v>0</v>
      </c>
      <c r="Z171" s="349">
        <f t="shared" si="121"/>
        <v>0</v>
      </c>
      <c r="AA171" s="349">
        <f t="shared" si="97"/>
        <v>0</v>
      </c>
      <c r="AB171" s="351">
        <f t="shared" si="124"/>
        <v>0</v>
      </c>
      <c r="AC171" s="351">
        <f t="shared" si="122"/>
        <v>0</v>
      </c>
      <c r="AD171" s="349">
        <f t="shared" si="99"/>
        <v>0</v>
      </c>
      <c r="AE171" s="349">
        <f t="shared" si="100"/>
        <v>0</v>
      </c>
      <c r="AF171" s="351">
        <f t="shared" si="101"/>
        <v>0</v>
      </c>
      <c r="AG171" s="352">
        <f t="shared" si="125"/>
      </c>
      <c r="AH171" s="349">
        <f ca="1" t="shared" si="126"/>
        <v>0</v>
      </c>
      <c r="AI171" s="349">
        <f ca="1" t="shared" si="104"/>
        <v>0</v>
      </c>
      <c r="AJ171" s="349">
        <f ca="1" t="shared" si="123"/>
        <v>0</v>
      </c>
      <c r="AK171" s="353">
        <f t="shared" si="105"/>
        <v>0</v>
      </c>
      <c r="AL171" s="354">
        <f>IF(AG171="","",RANK(AG171,$AG$6:$AG$205,1)+COUNTIF($AG$6:AG171,AG171)-1)</f>
      </c>
    </row>
    <row r="172" spans="2:38" s="266" customFormat="1" ht="13.5">
      <c r="B172" s="329">
        <f t="shared" si="118"/>
      </c>
      <c r="C172" s="330" t="s">
        <v>6</v>
      </c>
      <c r="D172" s="331"/>
      <c r="E172" s="330"/>
      <c r="F172" s="331"/>
      <c r="G172" s="330"/>
      <c r="H172" s="330"/>
      <c r="I172" s="330"/>
      <c r="J172" s="331"/>
      <c r="K172" s="331"/>
      <c r="L172" s="331"/>
      <c r="M172" s="331"/>
      <c r="N172" s="331"/>
      <c r="O172" s="331"/>
      <c r="P172" s="332"/>
      <c r="Q172" s="333"/>
      <c r="R172" s="331"/>
      <c r="S172" s="334"/>
      <c r="T172" s="335">
        <f t="shared" si="94"/>
        <v>0</v>
      </c>
      <c r="U172" s="336">
        <f t="shared" si="95"/>
        <v>0</v>
      </c>
      <c r="V172" s="336">
        <f t="shared" si="96"/>
        <v>0</v>
      </c>
      <c r="W172" s="337"/>
      <c r="X172" s="336">
        <f t="shared" si="119"/>
        <v>0</v>
      </c>
      <c r="Y172" s="336">
        <f t="shared" si="120"/>
        <v>0</v>
      </c>
      <c r="Z172" s="336">
        <f t="shared" si="121"/>
        <v>0</v>
      </c>
      <c r="AA172" s="336">
        <f t="shared" si="97"/>
        <v>0</v>
      </c>
      <c r="AB172" s="338">
        <f t="shared" si="124"/>
        <v>0</v>
      </c>
      <c r="AC172" s="338">
        <f t="shared" si="122"/>
        <v>0</v>
      </c>
      <c r="AD172" s="336">
        <f t="shared" si="99"/>
        <v>0</v>
      </c>
      <c r="AE172" s="336">
        <f t="shared" si="100"/>
        <v>0</v>
      </c>
      <c r="AF172" s="338">
        <f t="shared" si="101"/>
        <v>0</v>
      </c>
      <c r="AG172" s="339">
        <f t="shared" si="125"/>
      </c>
      <c r="AH172" s="336">
        <f ca="1" t="shared" si="126"/>
        <v>0</v>
      </c>
      <c r="AI172" s="336">
        <f ca="1" t="shared" si="104"/>
        <v>0</v>
      </c>
      <c r="AJ172" s="336">
        <f ca="1" t="shared" si="123"/>
        <v>0</v>
      </c>
      <c r="AK172" s="340">
        <f t="shared" si="105"/>
        <v>0</v>
      </c>
      <c r="AL172" s="341">
        <f>IF(AG172="","",RANK(AG172,$AG$6:$AG$205,1)+COUNTIF($AG$6:AG172,AG172)-1)</f>
      </c>
    </row>
    <row r="173" spans="2:38" s="266" customFormat="1" ht="13.5">
      <c r="B173" s="342">
        <f t="shared" si="118"/>
      </c>
      <c r="C173" s="343" t="s">
        <v>6</v>
      </c>
      <c r="D173" s="344"/>
      <c r="E173" s="343"/>
      <c r="F173" s="344"/>
      <c r="G173" s="343"/>
      <c r="H173" s="343"/>
      <c r="I173" s="343"/>
      <c r="J173" s="344"/>
      <c r="K173" s="344"/>
      <c r="L173" s="344"/>
      <c r="M173" s="344"/>
      <c r="N173" s="344"/>
      <c r="O173" s="344"/>
      <c r="P173" s="345"/>
      <c r="Q173" s="346"/>
      <c r="R173" s="344"/>
      <c r="S173" s="347"/>
      <c r="T173" s="348">
        <f t="shared" si="94"/>
        <v>0</v>
      </c>
      <c r="U173" s="349">
        <f t="shared" si="95"/>
        <v>0</v>
      </c>
      <c r="V173" s="349">
        <f t="shared" si="96"/>
        <v>0</v>
      </c>
      <c r="W173" s="350"/>
      <c r="X173" s="349">
        <f t="shared" si="119"/>
        <v>0</v>
      </c>
      <c r="Y173" s="349">
        <f t="shared" si="120"/>
        <v>0</v>
      </c>
      <c r="Z173" s="349">
        <f t="shared" si="121"/>
        <v>0</v>
      </c>
      <c r="AA173" s="349">
        <f t="shared" si="97"/>
        <v>0</v>
      </c>
      <c r="AB173" s="351">
        <f t="shared" si="124"/>
        <v>0</v>
      </c>
      <c r="AC173" s="351">
        <f t="shared" si="122"/>
        <v>0</v>
      </c>
      <c r="AD173" s="349">
        <f t="shared" si="99"/>
        <v>0</v>
      </c>
      <c r="AE173" s="349">
        <f t="shared" si="100"/>
        <v>0</v>
      </c>
      <c r="AF173" s="351">
        <f t="shared" si="101"/>
        <v>0</v>
      </c>
      <c r="AG173" s="352">
        <f t="shared" si="125"/>
      </c>
      <c r="AH173" s="349">
        <f ca="1" t="shared" si="126"/>
        <v>0</v>
      </c>
      <c r="AI173" s="349">
        <f ca="1" t="shared" si="104"/>
        <v>0</v>
      </c>
      <c r="AJ173" s="349">
        <f ca="1" t="shared" si="123"/>
        <v>0</v>
      </c>
      <c r="AK173" s="353">
        <f t="shared" si="105"/>
        <v>0</v>
      </c>
      <c r="AL173" s="354">
        <f>IF(AG173="","",RANK(AG173,$AG$6:$AG$205,1)+COUNTIF($AG$6:AG173,AG173)-1)</f>
      </c>
    </row>
    <row r="174" spans="2:38" s="266" customFormat="1" ht="13.5">
      <c r="B174" s="329">
        <f t="shared" si="118"/>
      </c>
      <c r="C174" s="330" t="s">
        <v>6</v>
      </c>
      <c r="D174" s="331"/>
      <c r="E174" s="330"/>
      <c r="F174" s="331"/>
      <c r="G174" s="330"/>
      <c r="H174" s="330"/>
      <c r="I174" s="330"/>
      <c r="J174" s="331"/>
      <c r="K174" s="331"/>
      <c r="L174" s="331"/>
      <c r="M174" s="331"/>
      <c r="N174" s="331"/>
      <c r="O174" s="331"/>
      <c r="P174" s="332"/>
      <c r="Q174" s="333"/>
      <c r="R174" s="331"/>
      <c r="S174" s="334"/>
      <c r="T174" s="335">
        <f t="shared" si="94"/>
        <v>0</v>
      </c>
      <c r="U174" s="336">
        <f t="shared" si="95"/>
        <v>0</v>
      </c>
      <c r="V174" s="336">
        <f t="shared" si="96"/>
        <v>0</v>
      </c>
      <c r="W174" s="337"/>
      <c r="X174" s="336">
        <f t="shared" si="119"/>
        <v>0</v>
      </c>
      <c r="Y174" s="336">
        <f t="shared" si="120"/>
        <v>0</v>
      </c>
      <c r="Z174" s="336">
        <f t="shared" si="121"/>
        <v>0</v>
      </c>
      <c r="AA174" s="336">
        <f t="shared" si="97"/>
        <v>0</v>
      </c>
      <c r="AB174" s="338">
        <f t="shared" si="124"/>
        <v>0</v>
      </c>
      <c r="AC174" s="338">
        <f t="shared" si="122"/>
        <v>0</v>
      </c>
      <c r="AD174" s="336">
        <f t="shared" si="99"/>
        <v>0</v>
      </c>
      <c r="AE174" s="336">
        <f t="shared" si="100"/>
        <v>0</v>
      </c>
      <c r="AF174" s="338">
        <f t="shared" si="101"/>
        <v>0</v>
      </c>
      <c r="AG174" s="339">
        <f t="shared" si="125"/>
      </c>
      <c r="AH174" s="336">
        <f ca="1" t="shared" si="126"/>
        <v>0</v>
      </c>
      <c r="AI174" s="336">
        <f ca="1" t="shared" si="104"/>
        <v>0</v>
      </c>
      <c r="AJ174" s="336">
        <f ca="1" t="shared" si="123"/>
        <v>0</v>
      </c>
      <c r="AK174" s="340">
        <f t="shared" si="105"/>
        <v>0</v>
      </c>
      <c r="AL174" s="341">
        <f>IF(AG174="","",RANK(AG174,$AG$6:$AG$205,1)+COUNTIF($AG$6:AG174,AG174)-1)</f>
      </c>
    </row>
    <row r="175" spans="2:38" s="266" customFormat="1" ht="13.5">
      <c r="B175" s="342">
        <f t="shared" si="118"/>
      </c>
      <c r="C175" s="343" t="s">
        <v>6</v>
      </c>
      <c r="D175" s="344"/>
      <c r="E175" s="343"/>
      <c r="F175" s="344"/>
      <c r="G175" s="343"/>
      <c r="H175" s="343"/>
      <c r="I175" s="343"/>
      <c r="J175" s="344"/>
      <c r="K175" s="344"/>
      <c r="L175" s="344"/>
      <c r="M175" s="344"/>
      <c r="N175" s="344"/>
      <c r="O175" s="344"/>
      <c r="P175" s="345"/>
      <c r="Q175" s="346"/>
      <c r="R175" s="344"/>
      <c r="S175" s="355"/>
      <c r="T175" s="348">
        <f t="shared" si="94"/>
        <v>0</v>
      </c>
      <c r="U175" s="349">
        <f t="shared" si="95"/>
        <v>0</v>
      </c>
      <c r="V175" s="349">
        <f t="shared" si="96"/>
        <v>0</v>
      </c>
      <c r="W175" s="350"/>
      <c r="X175" s="349">
        <f t="shared" si="119"/>
        <v>0</v>
      </c>
      <c r="Y175" s="349">
        <f t="shared" si="120"/>
        <v>0</v>
      </c>
      <c r="Z175" s="349">
        <f t="shared" si="121"/>
        <v>0</v>
      </c>
      <c r="AA175" s="349">
        <f t="shared" si="97"/>
        <v>0</v>
      </c>
      <c r="AB175" s="351">
        <f t="shared" si="124"/>
        <v>0</v>
      </c>
      <c r="AC175" s="351">
        <f t="shared" si="122"/>
        <v>0</v>
      </c>
      <c r="AD175" s="349">
        <f t="shared" si="99"/>
        <v>0</v>
      </c>
      <c r="AE175" s="349">
        <f t="shared" si="100"/>
        <v>0</v>
      </c>
      <c r="AF175" s="351">
        <f t="shared" si="101"/>
        <v>0</v>
      </c>
      <c r="AG175" s="352">
        <f t="shared" si="125"/>
      </c>
      <c r="AH175" s="349">
        <f ca="1" t="shared" si="126"/>
        <v>0</v>
      </c>
      <c r="AI175" s="349">
        <f ca="1" t="shared" si="104"/>
        <v>0</v>
      </c>
      <c r="AJ175" s="349">
        <f ca="1" t="shared" si="123"/>
        <v>0</v>
      </c>
      <c r="AK175" s="353">
        <f t="shared" si="105"/>
        <v>0</v>
      </c>
      <c r="AL175" s="354">
        <f>IF(AG175="","",RANK(AG175,$AG$6:$AG$205,1)+COUNTIF($AG$6:AG175,AG175)-1)</f>
      </c>
    </row>
    <row r="176" spans="2:38" s="266" customFormat="1" ht="13.5">
      <c r="B176" s="329">
        <f t="shared" si="118"/>
      </c>
      <c r="C176" s="330" t="s">
        <v>6</v>
      </c>
      <c r="D176" s="331"/>
      <c r="E176" s="330"/>
      <c r="F176" s="331"/>
      <c r="G176" s="330"/>
      <c r="H176" s="330"/>
      <c r="I176" s="330"/>
      <c r="J176" s="331"/>
      <c r="K176" s="331"/>
      <c r="L176" s="331"/>
      <c r="M176" s="331"/>
      <c r="N176" s="331"/>
      <c r="O176" s="331"/>
      <c r="P176" s="332"/>
      <c r="Q176" s="333"/>
      <c r="R176" s="331"/>
      <c r="S176" s="334"/>
      <c r="T176" s="335">
        <f>VLOOKUP(C176,InfoTable,6,FALSE)</f>
        <v>0</v>
      </c>
      <c r="U176" s="336">
        <f>IF(C176="None",0,ROUNDUP(VLOOKUP(C176,InfoTable,2,FALSE)*IF(N176="",1,VLOOKUP(VLOOKUP(N176,OwnerData,2,FALSE),EfficiencyIVData,2,FALSE)),0))*24*(1+(O176/100))</f>
        <v>0</v>
      </c>
      <c r="V176" s="336">
        <f>IF($U$3="Yes",VLOOKUP(C176,InfoTable,7,FALSE)/7,0)</f>
        <v>0</v>
      </c>
      <c r="W176" s="337"/>
      <c r="X176" s="336">
        <f t="shared" si="119"/>
        <v>0</v>
      </c>
      <c r="Y176" s="336">
        <f t="shared" si="120"/>
        <v>0</v>
      </c>
      <c r="Z176" s="336">
        <f t="shared" si="121"/>
        <v>0</v>
      </c>
      <c r="AA176" s="336">
        <f>Z176*MAX(F176/500,1)</f>
        <v>0</v>
      </c>
      <c r="AB176" s="338">
        <f>IF(Y176+AA176,(U176+V176+W176)/(Y176+AA176),0)</f>
        <v>0</v>
      </c>
      <c r="AC176" s="338">
        <f t="shared" si="122"/>
        <v>0</v>
      </c>
      <c r="AD176" s="336">
        <f>(U176+V176+W176)*VLOOKUP(C176,InfoTable,4,FALSE)</f>
        <v>0</v>
      </c>
      <c r="AE176" s="336">
        <f>(U176+V176+W176)*VLOOKUP(C176,InfoTable,5,FALSE)</f>
        <v>0</v>
      </c>
      <c r="AF176" s="338">
        <f>IF(MIN(IF(U176,R176/U176,9999999999),IF(X176,S176/X176,9999999999),IF(Y176+Z176,IF(M176,M176,VLOOKUP(C176,InfoTable,9,FALSE))/(Y176+Z176),9999999999))=9999999999,0,MIN(IF(U176,R176/U176,9999999999),IF(X176,S176/X176,9999999999),IF(Y176+Z176,IF(M176,M176,VLOOKUP(C176,InfoTable,9,FALSE))/(Y176+Z176),9999999999)))</f>
        <v>0</v>
      </c>
      <c r="AG176" s="339">
        <f>IF(AND(NOT(ISBLANK(Q176)),C176&lt;&gt;"None"),Q176+AF176,"")</f>
      </c>
      <c r="AH176" s="336">
        <f ca="1">MAX(IF(AND(Q176,C176&lt;&gt;"None"),R176-(U176/24)*(NOW()-Q176)*24,0),0)</f>
        <v>0</v>
      </c>
      <c r="AI176" s="336">
        <f ca="1">MAX(IF(AND(Q176,C176&lt;&gt;"None"),S176-VLOOKUP(C176,InfoTable,3,FALSE)*((NOW()-Q176)*24),0),0)</f>
        <v>0</v>
      </c>
      <c r="AJ176" s="336">
        <f ca="1" t="shared" si="123"/>
        <v>0</v>
      </c>
      <c r="AK176" s="340">
        <f>IF(AJ176,AJ176/IF(M176,M176,VLOOKUP(C176,InfoTable,9,FALSE)),0)</f>
        <v>0</v>
      </c>
      <c r="AL176" s="341">
        <f>IF(AG176="","",RANK(AG176,$AG$6:$AG$205,1)+COUNTIF($AG$6:AG176,AG176)-1)</f>
      </c>
    </row>
    <row r="177" spans="2:38" s="266" customFormat="1" ht="13.5">
      <c r="B177" s="342">
        <f t="shared" si="118"/>
      </c>
      <c r="C177" s="343" t="s">
        <v>6</v>
      </c>
      <c r="D177" s="344"/>
      <c r="E177" s="343"/>
      <c r="F177" s="344"/>
      <c r="G177" s="343"/>
      <c r="H177" s="343"/>
      <c r="I177" s="343"/>
      <c r="J177" s="344"/>
      <c r="K177" s="344"/>
      <c r="L177" s="344"/>
      <c r="M177" s="344"/>
      <c r="N177" s="344"/>
      <c r="O177" s="344"/>
      <c r="P177" s="345"/>
      <c r="Q177" s="346"/>
      <c r="R177" s="344"/>
      <c r="S177" s="347"/>
      <c r="T177" s="348">
        <f>VLOOKUP(C177,InfoTable,6,FALSE)</f>
        <v>0</v>
      </c>
      <c r="U177" s="349">
        <f>IF(C177="None",0,ROUNDUP(VLOOKUP(C177,InfoTable,2,FALSE)*IF(N177="",1,VLOOKUP(VLOOKUP(N177,OwnerData,2,FALSE),EfficiencyIVData,2,FALSE)),0))*24*(1+(O177/100))</f>
        <v>0</v>
      </c>
      <c r="V177" s="349">
        <f>IF($U$3="Yes",VLOOKUP(C177,InfoTable,7,FALSE)/7,0)</f>
        <v>0</v>
      </c>
      <c r="W177" s="350"/>
      <c r="X177" s="349">
        <f t="shared" si="119"/>
        <v>0</v>
      </c>
      <c r="Y177" s="349">
        <f t="shared" si="120"/>
        <v>0</v>
      </c>
      <c r="Z177" s="349">
        <f t="shared" si="121"/>
        <v>0</v>
      </c>
      <c r="AA177" s="349">
        <f>Z177*MAX(F177/500,1)</f>
        <v>0</v>
      </c>
      <c r="AB177" s="351">
        <f>IF(Y177+AA177,(U177+V177+W177)/(Y177+AA177),0)</f>
        <v>0</v>
      </c>
      <c r="AC177" s="351">
        <f t="shared" si="122"/>
        <v>0</v>
      </c>
      <c r="AD177" s="349">
        <f>(U177+V177+W177)*VLOOKUP(C177,InfoTable,4,FALSE)</f>
        <v>0</v>
      </c>
      <c r="AE177" s="349">
        <f>(U177+V177+W177)*VLOOKUP(C177,InfoTable,5,FALSE)</f>
        <v>0</v>
      </c>
      <c r="AF177" s="351">
        <f>IF(MIN(IF(U177,R177/U177,9999999999),IF(X177,S177/X177,9999999999),IF(Y177+Z177,IF(M177,M177,VLOOKUP(C177,InfoTable,9,FALSE))/(Y177+Z177),9999999999))=9999999999,0,MIN(IF(U177,R177/U177,9999999999),IF(X177,S177/X177,9999999999),IF(Y177+Z177,IF(M177,M177,VLOOKUP(C177,InfoTable,9,FALSE))/(Y177+Z177),9999999999)))</f>
        <v>0</v>
      </c>
      <c r="AG177" s="352">
        <f>IF(AND(NOT(ISBLANK(Q177)),C177&lt;&gt;"None"),Q177+AF177,"")</f>
      </c>
      <c r="AH177" s="349">
        <f ca="1">MAX(IF(AND(Q177,C177&lt;&gt;"None"),R177-(U177/24)*(NOW()-Q177)*24,0),0)</f>
        <v>0</v>
      </c>
      <c r="AI177" s="349">
        <f ca="1">MAX(IF(AND(Q177,C177&lt;&gt;"None"),S177-VLOOKUP(C177,InfoTable,3,FALSE)*((NOW()-Q177)*24),0),0)</f>
        <v>0</v>
      </c>
      <c r="AJ177" s="349">
        <f ca="1" t="shared" si="123"/>
        <v>0</v>
      </c>
      <c r="AK177" s="353">
        <f>IF(AJ177,AJ177/IF(M177,M177,VLOOKUP(C177,InfoTable,9,FALSE)),0)</f>
        <v>0</v>
      </c>
      <c r="AL177" s="354">
        <f>IF(AG177="","",RANK(AG177,$AG$6:$AG$205,1)+COUNTIF($AG$6:AG177,AG177)-1)</f>
      </c>
    </row>
    <row r="178" spans="2:38" s="266" customFormat="1" ht="13.5">
      <c r="B178" s="329">
        <f t="shared" si="118"/>
      </c>
      <c r="C178" s="330" t="s">
        <v>6</v>
      </c>
      <c r="D178" s="331"/>
      <c r="E178" s="330"/>
      <c r="F178" s="331"/>
      <c r="G178" s="330"/>
      <c r="H178" s="330"/>
      <c r="I178" s="330"/>
      <c r="J178" s="331"/>
      <c r="K178" s="331"/>
      <c r="L178" s="331"/>
      <c r="M178" s="331"/>
      <c r="N178" s="331"/>
      <c r="O178" s="331"/>
      <c r="P178" s="332"/>
      <c r="Q178" s="333"/>
      <c r="R178" s="331"/>
      <c r="S178" s="334"/>
      <c r="T178" s="335">
        <f>VLOOKUP(C178,InfoTable,6,FALSE)</f>
        <v>0</v>
      </c>
      <c r="U178" s="336">
        <f>IF(C178="None",0,ROUNDUP(VLOOKUP(C178,InfoTable,2,FALSE)*IF(N178="",1,VLOOKUP(VLOOKUP(N178,OwnerData,2,FALSE),EfficiencyIVData,2,FALSE)),0))*24*(1+(O178/100))</f>
        <v>0</v>
      </c>
      <c r="V178" s="336">
        <f>IF($U$3="Yes",VLOOKUP(C178,InfoTable,7,FALSE)/7,0)</f>
        <v>0</v>
      </c>
      <c r="W178" s="337"/>
      <c r="X178" s="336">
        <f t="shared" si="119"/>
        <v>0</v>
      </c>
      <c r="Y178" s="336">
        <f t="shared" si="120"/>
        <v>0</v>
      </c>
      <c r="Z178" s="336">
        <f t="shared" si="121"/>
        <v>0</v>
      </c>
      <c r="AA178" s="336">
        <f>Z178*MAX(F178/500,1)</f>
        <v>0</v>
      </c>
      <c r="AB178" s="338">
        <f>IF(Y178+AA178,(U178+V178+W178)/(Y178+AA178),0)</f>
        <v>0</v>
      </c>
      <c r="AC178" s="338">
        <f t="shared" si="122"/>
        <v>0</v>
      </c>
      <c r="AD178" s="336">
        <f>(U178+V178+W178)*VLOOKUP(C178,InfoTable,4,FALSE)</f>
        <v>0</v>
      </c>
      <c r="AE178" s="336">
        <f>(U178+V178+W178)*VLOOKUP(C178,InfoTable,5,FALSE)</f>
        <v>0</v>
      </c>
      <c r="AF178" s="338">
        <f>IF(MIN(IF(U178,R178/U178,9999999999),IF(X178,S178/X178,9999999999),IF(Y178+Z178,IF(M178,M178,VLOOKUP(C178,InfoTable,9,FALSE))/(Y178+Z178),9999999999))=9999999999,0,MIN(IF(U178,R178/U178,9999999999),IF(X178,S178/X178,9999999999),IF(Y178+Z178,IF(M178,M178,VLOOKUP(C178,InfoTable,9,FALSE))/(Y178+Z178),9999999999)))</f>
        <v>0</v>
      </c>
      <c r="AG178" s="339">
        <f>IF(AND(NOT(ISBLANK(Q178)),C178&lt;&gt;"None"),Q178+AF178,"")</f>
      </c>
      <c r="AH178" s="336">
        <f ca="1">MAX(IF(AND(Q178,C178&lt;&gt;"None"),R178-(U178/24)*(NOW()-Q178)*24,0),0)</f>
        <v>0</v>
      </c>
      <c r="AI178" s="336">
        <f ca="1">MAX(IF(AND(Q178,C178&lt;&gt;"None"),S178-VLOOKUP(C178,InfoTable,3,FALSE)*((NOW()-Q178)*24),0),0)</f>
        <v>0</v>
      </c>
      <c r="AJ178" s="336">
        <f ca="1" t="shared" si="123"/>
        <v>0</v>
      </c>
      <c r="AK178" s="340">
        <f>IF(AJ178,AJ178/IF(M178,M178,VLOOKUP(C178,InfoTable,9,FALSE)),0)</f>
        <v>0</v>
      </c>
      <c r="AL178" s="341">
        <f>IF(AG178="","",RANK(AG178,$AG$6:$AG$205,1)+COUNTIF($AG$6:AG178,AG178)-1)</f>
      </c>
    </row>
    <row r="179" spans="2:38" s="266" customFormat="1" ht="13.5">
      <c r="B179" s="342">
        <f t="shared" si="118"/>
      </c>
      <c r="C179" s="343" t="s">
        <v>6</v>
      </c>
      <c r="D179" s="344"/>
      <c r="E179" s="343"/>
      <c r="F179" s="344"/>
      <c r="G179" s="343"/>
      <c r="H179" s="343"/>
      <c r="I179" s="343"/>
      <c r="J179" s="344"/>
      <c r="K179" s="344"/>
      <c r="L179" s="344"/>
      <c r="M179" s="344"/>
      <c r="N179" s="344"/>
      <c r="O179" s="344"/>
      <c r="P179" s="345"/>
      <c r="Q179" s="346"/>
      <c r="R179" s="344"/>
      <c r="S179" s="347"/>
      <c r="T179" s="348">
        <f>VLOOKUP(C179,InfoTable,6,FALSE)</f>
        <v>0</v>
      </c>
      <c r="U179" s="349">
        <f>IF(C179="None",0,ROUNDUP(VLOOKUP(C179,InfoTable,2,FALSE)*IF(N179="",1,VLOOKUP(VLOOKUP(N179,OwnerData,2,FALSE),EfficiencyIVData,2,FALSE)),0))*24*(1+(O179/100))</f>
        <v>0</v>
      </c>
      <c r="V179" s="349">
        <f>IF($U$3="Yes",VLOOKUP(C179,InfoTable,7,FALSE)/7,0)</f>
        <v>0</v>
      </c>
      <c r="W179" s="350"/>
      <c r="X179" s="349">
        <f t="shared" si="119"/>
        <v>0</v>
      </c>
      <c r="Y179" s="349">
        <f t="shared" si="120"/>
        <v>0</v>
      </c>
      <c r="Z179" s="349">
        <f t="shared" si="121"/>
        <v>0</v>
      </c>
      <c r="AA179" s="349">
        <f>Z179*MAX(F179/500,1)</f>
        <v>0</v>
      </c>
      <c r="AB179" s="351">
        <f>IF(Y179+AA179,(U179+V179+W179)/(Y179+AA179),0)</f>
        <v>0</v>
      </c>
      <c r="AC179" s="351">
        <f t="shared" si="122"/>
        <v>0</v>
      </c>
      <c r="AD179" s="349">
        <f>(U179+V179+W179)*VLOOKUP(C179,InfoTable,4,FALSE)</f>
        <v>0</v>
      </c>
      <c r="AE179" s="349">
        <f>(U179+V179+W179)*VLOOKUP(C179,InfoTable,5,FALSE)</f>
        <v>0</v>
      </c>
      <c r="AF179" s="351">
        <f>IF(MIN(IF(U179,R179/U179,9999999999),IF(X179,S179/X179,9999999999),IF(Y179+Z179,IF(M179,M179,VLOOKUP(C179,InfoTable,9,FALSE))/(Y179+Z179),9999999999))=9999999999,0,MIN(IF(U179,R179/U179,9999999999),IF(X179,S179/X179,9999999999),IF(Y179+Z179,IF(M179,M179,VLOOKUP(C179,InfoTable,9,FALSE))/(Y179+Z179),9999999999)))</f>
        <v>0</v>
      </c>
      <c r="AG179" s="352">
        <f>IF(AND(NOT(ISBLANK(Q179)),C179&lt;&gt;"None"),Q179+AF179,"")</f>
      </c>
      <c r="AH179" s="349">
        <f ca="1">MAX(IF(AND(Q179,C179&lt;&gt;"None"),R179-(U179/24)*(NOW()-Q179)*24,0),0)</f>
        <v>0</v>
      </c>
      <c r="AI179" s="349">
        <f ca="1">MAX(IF(AND(Q179,C179&lt;&gt;"None"),S179-VLOOKUP(C179,InfoTable,3,FALSE)*((NOW()-Q179)*24),0),0)</f>
        <v>0</v>
      </c>
      <c r="AJ179" s="349">
        <f ca="1" t="shared" si="123"/>
        <v>0</v>
      </c>
      <c r="AK179" s="353">
        <f>IF(AJ179,AJ179/IF(M179,M179,VLOOKUP(C179,InfoTable,9,FALSE)),0)</f>
        <v>0</v>
      </c>
      <c r="AL179" s="354">
        <f>IF(AG179="","",RANK(AG179,$AG$6:$AG$205,1)+COUNTIF($AG$6:AG179,AG179)-1)</f>
      </c>
    </row>
    <row r="180" spans="2:38" s="266" customFormat="1" ht="13.5">
      <c r="B180" s="329">
        <f t="shared" si="118"/>
      </c>
      <c r="C180" s="330" t="s">
        <v>6</v>
      </c>
      <c r="D180" s="331"/>
      <c r="E180" s="330"/>
      <c r="F180" s="331"/>
      <c r="G180" s="330"/>
      <c r="H180" s="330"/>
      <c r="I180" s="330"/>
      <c r="J180" s="331"/>
      <c r="K180" s="331"/>
      <c r="L180" s="331"/>
      <c r="M180" s="331"/>
      <c r="N180" s="331"/>
      <c r="O180" s="331"/>
      <c r="P180" s="332"/>
      <c r="Q180" s="333"/>
      <c r="R180" s="331"/>
      <c r="S180" s="334"/>
      <c r="T180" s="335">
        <f>VLOOKUP(C180,InfoTable,6,FALSE)</f>
        <v>0</v>
      </c>
      <c r="U180" s="336">
        <f>IF(C180="None",0,ROUNDUP(VLOOKUP(C180,InfoTable,2,FALSE)*IF(N180="",1,VLOOKUP(VLOOKUP(N180,OwnerData,2,FALSE),EfficiencyIVData,2,FALSE)),0))*24*(1+(O180/100))</f>
        <v>0</v>
      </c>
      <c r="V180" s="336">
        <f>IF($U$3="Yes",VLOOKUP(C180,InfoTable,7,FALSE)/7,0)</f>
        <v>0</v>
      </c>
      <c r="W180" s="337"/>
      <c r="X180" s="336">
        <f t="shared" si="119"/>
        <v>0</v>
      </c>
      <c r="Y180" s="336">
        <f t="shared" si="120"/>
        <v>0</v>
      </c>
      <c r="Z180" s="336">
        <f t="shared" si="121"/>
        <v>0</v>
      </c>
      <c r="AA180" s="336">
        <f>Z180*MAX(F180/500,1)</f>
        <v>0</v>
      </c>
      <c r="AB180" s="338">
        <f>IF(Y180+AA180,(U180+V180+W180)/(Y180+AA180),0)</f>
        <v>0</v>
      </c>
      <c r="AC180" s="338">
        <f t="shared" si="122"/>
        <v>0</v>
      </c>
      <c r="AD180" s="336">
        <f>(U180+V180+W180)*VLOOKUP(C180,InfoTable,4,FALSE)</f>
        <v>0</v>
      </c>
      <c r="AE180" s="336">
        <f>(U180+V180+W180)*VLOOKUP(C180,InfoTable,5,FALSE)</f>
        <v>0</v>
      </c>
      <c r="AF180" s="338">
        <f>IF(MIN(IF(U180,R180/U180,9999999999),IF(X180,S180/X180,9999999999),IF(Y180+Z180,IF(M180,M180,VLOOKUP(C180,InfoTable,9,FALSE))/(Y180+Z180),9999999999))=9999999999,0,MIN(IF(U180,R180/U180,9999999999),IF(X180,S180/X180,9999999999),IF(Y180+Z180,IF(M180,M180,VLOOKUP(C180,InfoTable,9,FALSE))/(Y180+Z180),9999999999)))</f>
        <v>0</v>
      </c>
      <c r="AG180" s="339">
        <f>IF(AND(NOT(ISBLANK(Q180)),C180&lt;&gt;"None"),Q180+AF180,"")</f>
      </c>
      <c r="AH180" s="336">
        <f ca="1">MAX(IF(AND(Q180,C180&lt;&gt;"None"),R180-(U180/24)*(NOW()-Q180)*24,0),0)</f>
        <v>0</v>
      </c>
      <c r="AI180" s="336">
        <f ca="1">MAX(IF(AND(Q180,C180&lt;&gt;"None"),S180-VLOOKUP(C180,InfoTable,3,FALSE)*((NOW()-Q180)*24),0),0)</f>
        <v>0</v>
      </c>
      <c r="AJ180" s="336">
        <f ca="1" t="shared" si="123"/>
        <v>0</v>
      </c>
      <c r="AK180" s="340">
        <f>IF(AJ180,AJ180/IF(M180,M180,VLOOKUP(C180,InfoTable,9,FALSE)),0)</f>
        <v>0</v>
      </c>
      <c r="AL180" s="341">
        <f>IF(AG180="","",RANK(AG180,$AG$6:$AG$205,1)+COUNTIF($AG$6:AG180,AG180)-1)</f>
      </c>
    </row>
    <row r="181" spans="2:38" s="266" customFormat="1" ht="13.5">
      <c r="B181" s="342">
        <f t="shared" si="118"/>
      </c>
      <c r="C181" s="343" t="s">
        <v>6</v>
      </c>
      <c r="D181" s="344"/>
      <c r="E181" s="343"/>
      <c r="F181" s="344"/>
      <c r="G181" s="343"/>
      <c r="H181" s="343"/>
      <c r="I181" s="343"/>
      <c r="J181" s="344"/>
      <c r="K181" s="344"/>
      <c r="L181" s="344"/>
      <c r="M181" s="344"/>
      <c r="N181" s="344"/>
      <c r="O181" s="344"/>
      <c r="P181" s="345"/>
      <c r="Q181" s="346"/>
      <c r="R181" s="344"/>
      <c r="S181" s="347"/>
      <c r="T181" s="348">
        <f aca="true" t="shared" si="127" ref="T181:T205">VLOOKUP(C181,InfoTable,6,FALSE)</f>
        <v>0</v>
      </c>
      <c r="U181" s="349">
        <f aca="true" t="shared" si="128" ref="U181:U205">IF(C181="None",0,ROUNDUP(VLOOKUP(C181,InfoTable,2,FALSE)*IF(N181="",1,VLOOKUP(VLOOKUP(N181,OwnerData,2,FALSE),EfficiencyIVData,2,FALSE)),0))*24*(1+(O181/100))</f>
        <v>0</v>
      </c>
      <c r="V181" s="349">
        <f aca="true" t="shared" si="129" ref="V181:V205">IF($U$3="Yes",VLOOKUP(C181,InfoTable,7,FALSE)/7,0)</f>
        <v>0</v>
      </c>
      <c r="W181" s="350"/>
      <c r="X181" s="349">
        <f t="shared" si="119"/>
        <v>0</v>
      </c>
      <c r="Y181" s="349">
        <f t="shared" si="120"/>
        <v>0</v>
      </c>
      <c r="Z181" s="349">
        <f t="shared" si="121"/>
        <v>0</v>
      </c>
      <c r="AA181" s="349">
        <f aca="true" t="shared" si="130" ref="AA181:AA205">Z181*MAX(F181/500,1)</f>
        <v>0</v>
      </c>
      <c r="AB181" s="351">
        <f aca="true" t="shared" si="131" ref="AB181:AB189">IF(Y181+AA181,(U181+V181+W181)/(Y181+AA181),0)</f>
        <v>0</v>
      </c>
      <c r="AC181" s="351">
        <f t="shared" si="122"/>
        <v>0</v>
      </c>
      <c r="AD181" s="349">
        <f aca="true" t="shared" si="132" ref="AD181:AD205">(U181+V181+W181)*VLOOKUP(C181,InfoTable,4,FALSE)</f>
        <v>0</v>
      </c>
      <c r="AE181" s="349">
        <f aca="true" t="shared" si="133" ref="AE181:AE205">(U181+V181+W181)*VLOOKUP(C181,InfoTable,5,FALSE)</f>
        <v>0</v>
      </c>
      <c r="AF181" s="351">
        <f aca="true" t="shared" si="134" ref="AF181:AF205">IF(MIN(IF(U181,R181/U181,9999999999),IF(X181,S181/X181,9999999999),IF(Y181+Z181,IF(M181,M181,VLOOKUP(C181,InfoTable,9,FALSE))/(Y181+Z181),9999999999))=9999999999,0,MIN(IF(U181,R181/U181,9999999999),IF(X181,S181/X181,9999999999),IF(Y181+Z181,IF(M181,M181,VLOOKUP(C181,InfoTable,9,FALSE))/(Y181+Z181),9999999999)))</f>
        <v>0</v>
      </c>
      <c r="AG181" s="352">
        <f aca="true" t="shared" si="135" ref="AG181:AG189">IF(AND(NOT(ISBLANK(Q181)),C181&lt;&gt;"None"),Q181+AF181,"")</f>
      </c>
      <c r="AH181" s="349">
        <f aca="true" ca="1" t="shared" si="136" ref="AH181:AH189">MAX(IF(AND(Q181,C181&lt;&gt;"None"),R181-(U181/24)*(NOW()-Q181)*24,0),0)</f>
        <v>0</v>
      </c>
      <c r="AI181" s="349">
        <f aca="true" ca="1" t="shared" si="137" ref="AI181:AI205">MAX(IF(AND(Q181,C181&lt;&gt;"None"),S181-VLOOKUP(C181,InfoTable,3,FALSE)*((NOW()-Q181)*24),0),0)</f>
        <v>0</v>
      </c>
      <c r="AJ181" s="349">
        <f ca="1" t="shared" si="123"/>
        <v>0</v>
      </c>
      <c r="AK181" s="353">
        <f aca="true" t="shared" si="138" ref="AK181:AK205">IF(AJ181,AJ181/IF(M181,M181,VLOOKUP(C181,InfoTable,9,FALSE)),0)</f>
        <v>0</v>
      </c>
      <c r="AL181" s="354">
        <f>IF(AG181="","",RANK(AG181,$AG$6:$AG$205,1)+COUNTIF($AG$6:AG181,AG181)-1)</f>
      </c>
    </row>
    <row r="182" spans="2:38" s="266" customFormat="1" ht="13.5">
      <c r="B182" s="329">
        <f t="shared" si="118"/>
      </c>
      <c r="C182" s="330" t="s">
        <v>6</v>
      </c>
      <c r="D182" s="331"/>
      <c r="E182" s="330"/>
      <c r="F182" s="331"/>
      <c r="G182" s="330"/>
      <c r="H182" s="330"/>
      <c r="I182" s="330"/>
      <c r="J182" s="331"/>
      <c r="K182" s="331"/>
      <c r="L182" s="331"/>
      <c r="M182" s="331"/>
      <c r="N182" s="331"/>
      <c r="O182" s="331"/>
      <c r="P182" s="332"/>
      <c r="Q182" s="333"/>
      <c r="R182" s="331"/>
      <c r="S182" s="334"/>
      <c r="T182" s="335">
        <f t="shared" si="127"/>
        <v>0</v>
      </c>
      <c r="U182" s="336">
        <f t="shared" si="128"/>
        <v>0</v>
      </c>
      <c r="V182" s="336">
        <f t="shared" si="129"/>
        <v>0</v>
      </c>
      <c r="W182" s="337"/>
      <c r="X182" s="336">
        <f t="shared" si="119"/>
        <v>0</v>
      </c>
      <c r="Y182" s="336">
        <f t="shared" si="120"/>
        <v>0</v>
      </c>
      <c r="Z182" s="336">
        <f t="shared" si="121"/>
        <v>0</v>
      </c>
      <c r="AA182" s="336">
        <f t="shared" si="130"/>
        <v>0</v>
      </c>
      <c r="AB182" s="338">
        <f t="shared" si="131"/>
        <v>0</v>
      </c>
      <c r="AC182" s="338">
        <f t="shared" si="122"/>
        <v>0</v>
      </c>
      <c r="AD182" s="336">
        <f t="shared" si="132"/>
        <v>0</v>
      </c>
      <c r="AE182" s="336">
        <f t="shared" si="133"/>
        <v>0</v>
      </c>
      <c r="AF182" s="338">
        <f t="shared" si="134"/>
        <v>0</v>
      </c>
      <c r="AG182" s="339">
        <f t="shared" si="135"/>
      </c>
      <c r="AH182" s="336">
        <f ca="1" t="shared" si="136"/>
        <v>0</v>
      </c>
      <c r="AI182" s="336">
        <f ca="1" t="shared" si="137"/>
        <v>0</v>
      </c>
      <c r="AJ182" s="336">
        <f ca="1" t="shared" si="123"/>
        <v>0</v>
      </c>
      <c r="AK182" s="340">
        <f t="shared" si="138"/>
        <v>0</v>
      </c>
      <c r="AL182" s="341">
        <f>IF(AG182="","",RANK(AG182,$AG$6:$AG$205,1)+COUNTIF($AG$6:AG182,AG182)-1)</f>
      </c>
    </row>
    <row r="183" spans="2:38" s="266" customFormat="1" ht="13.5">
      <c r="B183" s="342">
        <f t="shared" si="118"/>
      </c>
      <c r="C183" s="343" t="s">
        <v>6</v>
      </c>
      <c r="D183" s="344"/>
      <c r="E183" s="343"/>
      <c r="F183" s="344"/>
      <c r="G183" s="343"/>
      <c r="H183" s="343"/>
      <c r="I183" s="343"/>
      <c r="J183" s="344"/>
      <c r="K183" s="344"/>
      <c r="L183" s="344"/>
      <c r="M183" s="344"/>
      <c r="N183" s="344"/>
      <c r="O183" s="344"/>
      <c r="P183" s="345"/>
      <c r="Q183" s="346"/>
      <c r="R183" s="344"/>
      <c r="S183" s="347"/>
      <c r="T183" s="348">
        <f t="shared" si="127"/>
        <v>0</v>
      </c>
      <c r="U183" s="349">
        <f t="shared" si="128"/>
        <v>0</v>
      </c>
      <c r="V183" s="349">
        <f t="shared" si="129"/>
        <v>0</v>
      </c>
      <c r="W183" s="350"/>
      <c r="X183" s="349">
        <f t="shared" si="119"/>
        <v>0</v>
      </c>
      <c r="Y183" s="349">
        <f t="shared" si="120"/>
        <v>0</v>
      </c>
      <c r="Z183" s="349">
        <f t="shared" si="121"/>
        <v>0</v>
      </c>
      <c r="AA183" s="349">
        <f t="shared" si="130"/>
        <v>0</v>
      </c>
      <c r="AB183" s="351">
        <f t="shared" si="131"/>
        <v>0</v>
      </c>
      <c r="AC183" s="351">
        <f t="shared" si="122"/>
        <v>0</v>
      </c>
      <c r="AD183" s="349">
        <f t="shared" si="132"/>
        <v>0</v>
      </c>
      <c r="AE183" s="349">
        <f t="shared" si="133"/>
        <v>0</v>
      </c>
      <c r="AF183" s="351">
        <f t="shared" si="134"/>
        <v>0</v>
      </c>
      <c r="AG183" s="352">
        <f t="shared" si="135"/>
      </c>
      <c r="AH183" s="349">
        <f ca="1" t="shared" si="136"/>
        <v>0</v>
      </c>
      <c r="AI183" s="349">
        <f ca="1" t="shared" si="137"/>
        <v>0</v>
      </c>
      <c r="AJ183" s="349">
        <f ca="1" t="shared" si="123"/>
        <v>0</v>
      </c>
      <c r="AK183" s="353">
        <f t="shared" si="138"/>
        <v>0</v>
      </c>
      <c r="AL183" s="354">
        <f>IF(AG183="","",RANK(AG183,$AG$6:$AG$205,1)+COUNTIF($AG$6:AG183,AG183)-1)</f>
      </c>
    </row>
    <row r="184" spans="2:38" s="266" customFormat="1" ht="13.5">
      <c r="B184" s="329">
        <f t="shared" si="118"/>
      </c>
      <c r="C184" s="330" t="s">
        <v>6</v>
      </c>
      <c r="D184" s="331"/>
      <c r="E184" s="330"/>
      <c r="F184" s="331"/>
      <c r="G184" s="330"/>
      <c r="H184" s="330"/>
      <c r="I184" s="330"/>
      <c r="J184" s="331"/>
      <c r="K184" s="331"/>
      <c r="L184" s="331"/>
      <c r="M184" s="331"/>
      <c r="N184" s="331"/>
      <c r="O184" s="331"/>
      <c r="P184" s="332"/>
      <c r="Q184" s="333"/>
      <c r="R184" s="331"/>
      <c r="S184" s="334"/>
      <c r="T184" s="335">
        <f t="shared" si="127"/>
        <v>0</v>
      </c>
      <c r="U184" s="336">
        <f t="shared" si="128"/>
        <v>0</v>
      </c>
      <c r="V184" s="336">
        <f t="shared" si="129"/>
        <v>0</v>
      </c>
      <c r="W184" s="337"/>
      <c r="X184" s="336">
        <f t="shared" si="119"/>
        <v>0</v>
      </c>
      <c r="Y184" s="336">
        <f t="shared" si="120"/>
        <v>0</v>
      </c>
      <c r="Z184" s="336">
        <f t="shared" si="121"/>
        <v>0</v>
      </c>
      <c r="AA184" s="336">
        <f t="shared" si="130"/>
        <v>0</v>
      </c>
      <c r="AB184" s="338">
        <f t="shared" si="131"/>
        <v>0</v>
      </c>
      <c r="AC184" s="338">
        <f t="shared" si="122"/>
        <v>0</v>
      </c>
      <c r="AD184" s="336">
        <f t="shared" si="132"/>
        <v>0</v>
      </c>
      <c r="AE184" s="336">
        <f t="shared" si="133"/>
        <v>0</v>
      </c>
      <c r="AF184" s="338">
        <f t="shared" si="134"/>
        <v>0</v>
      </c>
      <c r="AG184" s="339">
        <f t="shared" si="135"/>
      </c>
      <c r="AH184" s="336">
        <f ca="1" t="shared" si="136"/>
        <v>0</v>
      </c>
      <c r="AI184" s="336">
        <f ca="1" t="shared" si="137"/>
        <v>0</v>
      </c>
      <c r="AJ184" s="336">
        <f ca="1" t="shared" si="123"/>
        <v>0</v>
      </c>
      <c r="AK184" s="340">
        <f t="shared" si="138"/>
        <v>0</v>
      </c>
      <c r="AL184" s="341">
        <f>IF(AG184="","",RANK(AG184,$AG$6:$AG$205,1)+COUNTIF($AG$6:AG184,AG184)-1)</f>
      </c>
    </row>
    <row r="185" spans="2:38" s="266" customFormat="1" ht="13.5">
      <c r="B185" s="342">
        <f t="shared" si="118"/>
      </c>
      <c r="C185" s="343" t="s">
        <v>6</v>
      </c>
      <c r="D185" s="344"/>
      <c r="E185" s="343"/>
      <c r="F185" s="344"/>
      <c r="G185" s="343"/>
      <c r="H185" s="343"/>
      <c r="I185" s="343"/>
      <c r="J185" s="344"/>
      <c r="K185" s="344"/>
      <c r="L185" s="344"/>
      <c r="M185" s="344"/>
      <c r="N185" s="344"/>
      <c r="O185" s="344"/>
      <c r="P185" s="345"/>
      <c r="Q185" s="346"/>
      <c r="R185" s="344"/>
      <c r="S185" s="347"/>
      <c r="T185" s="348">
        <f t="shared" si="127"/>
        <v>0</v>
      </c>
      <c r="U185" s="349">
        <f t="shared" si="128"/>
        <v>0</v>
      </c>
      <c r="V185" s="349">
        <f t="shared" si="129"/>
        <v>0</v>
      </c>
      <c r="W185" s="350"/>
      <c r="X185" s="349">
        <f t="shared" si="119"/>
        <v>0</v>
      </c>
      <c r="Y185" s="349">
        <f t="shared" si="120"/>
        <v>0</v>
      </c>
      <c r="Z185" s="349">
        <f t="shared" si="121"/>
        <v>0</v>
      </c>
      <c r="AA185" s="349">
        <f t="shared" si="130"/>
        <v>0</v>
      </c>
      <c r="AB185" s="351">
        <f t="shared" si="131"/>
        <v>0</v>
      </c>
      <c r="AC185" s="351">
        <f t="shared" si="122"/>
        <v>0</v>
      </c>
      <c r="AD185" s="349">
        <f t="shared" si="132"/>
        <v>0</v>
      </c>
      <c r="AE185" s="349">
        <f t="shared" si="133"/>
        <v>0</v>
      </c>
      <c r="AF185" s="351">
        <f t="shared" si="134"/>
        <v>0</v>
      </c>
      <c r="AG185" s="352">
        <f t="shared" si="135"/>
      </c>
      <c r="AH185" s="349">
        <f ca="1" t="shared" si="136"/>
        <v>0</v>
      </c>
      <c r="AI185" s="349">
        <f ca="1" t="shared" si="137"/>
        <v>0</v>
      </c>
      <c r="AJ185" s="349">
        <f ca="1" t="shared" si="123"/>
        <v>0</v>
      </c>
      <c r="AK185" s="353">
        <f t="shared" si="138"/>
        <v>0</v>
      </c>
      <c r="AL185" s="354">
        <f>IF(AG185="","",RANK(AG185,$AG$6:$AG$205,1)+COUNTIF($AG$6:AG185,AG185)-1)</f>
      </c>
    </row>
    <row r="186" spans="2:38" s="266" customFormat="1" ht="13.5">
      <c r="B186" s="329">
        <f t="shared" si="118"/>
      </c>
      <c r="C186" s="330" t="s">
        <v>6</v>
      </c>
      <c r="D186" s="331"/>
      <c r="E186" s="330"/>
      <c r="F186" s="331"/>
      <c r="G186" s="330"/>
      <c r="H186" s="330"/>
      <c r="I186" s="330"/>
      <c r="J186" s="331"/>
      <c r="K186" s="331"/>
      <c r="L186" s="331"/>
      <c r="M186" s="331"/>
      <c r="N186" s="331"/>
      <c r="O186" s="331"/>
      <c r="P186" s="332"/>
      <c r="Q186" s="333"/>
      <c r="R186" s="331"/>
      <c r="S186" s="334"/>
      <c r="T186" s="335">
        <f t="shared" si="127"/>
        <v>0</v>
      </c>
      <c r="U186" s="336">
        <f t="shared" si="128"/>
        <v>0</v>
      </c>
      <c r="V186" s="336">
        <f t="shared" si="129"/>
        <v>0</v>
      </c>
      <c r="W186" s="337"/>
      <c r="X186" s="336">
        <f t="shared" si="119"/>
        <v>0</v>
      </c>
      <c r="Y186" s="336">
        <f t="shared" si="120"/>
        <v>0</v>
      </c>
      <c r="Z186" s="336">
        <f t="shared" si="121"/>
        <v>0</v>
      </c>
      <c r="AA186" s="336">
        <f t="shared" si="130"/>
        <v>0</v>
      </c>
      <c r="AB186" s="338">
        <f t="shared" si="131"/>
        <v>0</v>
      </c>
      <c r="AC186" s="338">
        <f t="shared" si="122"/>
        <v>0</v>
      </c>
      <c r="AD186" s="336">
        <f t="shared" si="132"/>
        <v>0</v>
      </c>
      <c r="AE186" s="336">
        <f t="shared" si="133"/>
        <v>0</v>
      </c>
      <c r="AF186" s="338">
        <f t="shared" si="134"/>
        <v>0</v>
      </c>
      <c r="AG186" s="339">
        <f t="shared" si="135"/>
      </c>
      <c r="AH186" s="336">
        <f ca="1" t="shared" si="136"/>
        <v>0</v>
      </c>
      <c r="AI186" s="336">
        <f ca="1" t="shared" si="137"/>
        <v>0</v>
      </c>
      <c r="AJ186" s="336">
        <f ca="1" t="shared" si="123"/>
        <v>0</v>
      </c>
      <c r="AK186" s="340">
        <f t="shared" si="138"/>
        <v>0</v>
      </c>
      <c r="AL186" s="341">
        <f>IF(AG186="","",RANK(AG186,$AG$6:$AG$205,1)+COUNTIF($AG$6:AG186,AG186)-1)</f>
      </c>
    </row>
    <row r="187" spans="2:38" s="266" customFormat="1" ht="13.5">
      <c r="B187" s="342">
        <f t="shared" si="118"/>
      </c>
      <c r="C187" s="343" t="s">
        <v>6</v>
      </c>
      <c r="D187" s="344"/>
      <c r="E187" s="343"/>
      <c r="F187" s="344"/>
      <c r="G187" s="343"/>
      <c r="H187" s="343"/>
      <c r="I187" s="343"/>
      <c r="J187" s="344"/>
      <c r="K187" s="344"/>
      <c r="L187" s="344"/>
      <c r="M187" s="344"/>
      <c r="N187" s="344"/>
      <c r="O187" s="344"/>
      <c r="P187" s="345"/>
      <c r="Q187" s="346"/>
      <c r="R187" s="344"/>
      <c r="S187" s="347"/>
      <c r="T187" s="348">
        <f t="shared" si="127"/>
        <v>0</v>
      </c>
      <c r="U187" s="349">
        <f t="shared" si="128"/>
        <v>0</v>
      </c>
      <c r="V187" s="349">
        <f t="shared" si="129"/>
        <v>0</v>
      </c>
      <c r="W187" s="350"/>
      <c r="X187" s="349">
        <f t="shared" si="119"/>
        <v>0</v>
      </c>
      <c r="Y187" s="349">
        <f t="shared" si="120"/>
        <v>0</v>
      </c>
      <c r="Z187" s="349">
        <f t="shared" si="121"/>
        <v>0</v>
      </c>
      <c r="AA187" s="349">
        <f t="shared" si="130"/>
        <v>0</v>
      </c>
      <c r="AB187" s="351">
        <f t="shared" si="131"/>
        <v>0</v>
      </c>
      <c r="AC187" s="351">
        <f t="shared" si="122"/>
        <v>0</v>
      </c>
      <c r="AD187" s="349">
        <f t="shared" si="132"/>
        <v>0</v>
      </c>
      <c r="AE187" s="349">
        <f t="shared" si="133"/>
        <v>0</v>
      </c>
      <c r="AF187" s="351">
        <f t="shared" si="134"/>
        <v>0</v>
      </c>
      <c r="AG187" s="352">
        <f t="shared" si="135"/>
      </c>
      <c r="AH187" s="349">
        <f ca="1" t="shared" si="136"/>
        <v>0</v>
      </c>
      <c r="AI187" s="349">
        <f ca="1" t="shared" si="137"/>
        <v>0</v>
      </c>
      <c r="AJ187" s="349">
        <f ca="1" t="shared" si="123"/>
        <v>0</v>
      </c>
      <c r="AK187" s="353">
        <f t="shared" si="138"/>
        <v>0</v>
      </c>
      <c r="AL187" s="354">
        <f>IF(AG187="","",RANK(AG187,$AG$6:$AG$205,1)+COUNTIF($AG$6:AG187,AG187)-1)</f>
      </c>
    </row>
    <row r="188" spans="2:38" s="266" customFormat="1" ht="13.5">
      <c r="B188" s="329">
        <f t="shared" si="118"/>
      </c>
      <c r="C188" s="330" t="s">
        <v>6</v>
      </c>
      <c r="D188" s="331"/>
      <c r="E188" s="330"/>
      <c r="F188" s="331"/>
      <c r="G188" s="330"/>
      <c r="H188" s="330"/>
      <c r="I188" s="330"/>
      <c r="J188" s="331"/>
      <c r="K188" s="331"/>
      <c r="L188" s="331"/>
      <c r="M188" s="331"/>
      <c r="N188" s="331"/>
      <c r="O188" s="331"/>
      <c r="P188" s="332"/>
      <c r="Q188" s="333"/>
      <c r="R188" s="331"/>
      <c r="S188" s="334"/>
      <c r="T188" s="335">
        <f t="shared" si="127"/>
        <v>0</v>
      </c>
      <c r="U188" s="336">
        <f t="shared" si="128"/>
        <v>0</v>
      </c>
      <c r="V188" s="336">
        <f t="shared" si="129"/>
        <v>0</v>
      </c>
      <c r="W188" s="337"/>
      <c r="X188" s="336">
        <f t="shared" si="119"/>
        <v>0</v>
      </c>
      <c r="Y188" s="336">
        <f t="shared" si="120"/>
        <v>0</v>
      </c>
      <c r="Z188" s="336">
        <f t="shared" si="121"/>
        <v>0</v>
      </c>
      <c r="AA188" s="336">
        <f t="shared" si="130"/>
        <v>0</v>
      </c>
      <c r="AB188" s="338">
        <f t="shared" si="131"/>
        <v>0</v>
      </c>
      <c r="AC188" s="338">
        <f t="shared" si="122"/>
        <v>0</v>
      </c>
      <c r="AD188" s="336">
        <f t="shared" si="132"/>
        <v>0</v>
      </c>
      <c r="AE188" s="336">
        <f t="shared" si="133"/>
        <v>0</v>
      </c>
      <c r="AF188" s="338">
        <f t="shared" si="134"/>
        <v>0</v>
      </c>
      <c r="AG188" s="339">
        <f t="shared" si="135"/>
      </c>
      <c r="AH188" s="336">
        <f ca="1" t="shared" si="136"/>
        <v>0</v>
      </c>
      <c r="AI188" s="336">
        <f ca="1" t="shared" si="137"/>
        <v>0</v>
      </c>
      <c r="AJ188" s="336">
        <f ca="1" t="shared" si="123"/>
        <v>0</v>
      </c>
      <c r="AK188" s="340">
        <f t="shared" si="138"/>
        <v>0</v>
      </c>
      <c r="AL188" s="341">
        <f>IF(AG188="","",RANK(AG188,$AG$6:$AG$205,1)+COUNTIF($AG$6:AG188,AG188)-1)</f>
      </c>
    </row>
    <row r="189" spans="2:38" s="266" customFormat="1" ht="13.5">
      <c r="B189" s="342">
        <f t="shared" si="118"/>
      </c>
      <c r="C189" s="343" t="s">
        <v>6</v>
      </c>
      <c r="D189" s="344"/>
      <c r="E189" s="343"/>
      <c r="F189" s="344"/>
      <c r="G189" s="343"/>
      <c r="H189" s="343"/>
      <c r="I189" s="343"/>
      <c r="J189" s="344"/>
      <c r="K189" s="344"/>
      <c r="L189" s="344"/>
      <c r="M189" s="344"/>
      <c r="N189" s="344"/>
      <c r="O189" s="344"/>
      <c r="P189" s="345"/>
      <c r="Q189" s="346"/>
      <c r="R189" s="344"/>
      <c r="S189" s="355"/>
      <c r="T189" s="348">
        <f t="shared" si="127"/>
        <v>0</v>
      </c>
      <c r="U189" s="349">
        <f t="shared" si="128"/>
        <v>0</v>
      </c>
      <c r="V189" s="349">
        <f t="shared" si="129"/>
        <v>0</v>
      </c>
      <c r="W189" s="350"/>
      <c r="X189" s="349">
        <f t="shared" si="119"/>
        <v>0</v>
      </c>
      <c r="Y189" s="349">
        <f t="shared" si="120"/>
        <v>0</v>
      </c>
      <c r="Z189" s="349">
        <f t="shared" si="121"/>
        <v>0</v>
      </c>
      <c r="AA189" s="349">
        <f t="shared" si="130"/>
        <v>0</v>
      </c>
      <c r="AB189" s="351">
        <f t="shared" si="131"/>
        <v>0</v>
      </c>
      <c r="AC189" s="351">
        <f t="shared" si="122"/>
        <v>0</v>
      </c>
      <c r="AD189" s="349">
        <f t="shared" si="132"/>
        <v>0</v>
      </c>
      <c r="AE189" s="349">
        <f t="shared" si="133"/>
        <v>0</v>
      </c>
      <c r="AF189" s="351">
        <f t="shared" si="134"/>
        <v>0</v>
      </c>
      <c r="AG189" s="352">
        <f t="shared" si="135"/>
      </c>
      <c r="AH189" s="349">
        <f ca="1" t="shared" si="136"/>
        <v>0</v>
      </c>
      <c r="AI189" s="349">
        <f ca="1" t="shared" si="137"/>
        <v>0</v>
      </c>
      <c r="AJ189" s="349">
        <f ca="1" t="shared" si="123"/>
        <v>0</v>
      </c>
      <c r="AK189" s="353">
        <f t="shared" si="138"/>
        <v>0</v>
      </c>
      <c r="AL189" s="354">
        <f>IF(AG189="","",RANK(AG189,$AG$6:$AG$205,1)+COUNTIF($AG$6:AG189,AG189)-1)</f>
      </c>
    </row>
    <row r="190" spans="2:38" s="266" customFormat="1" ht="13.5">
      <c r="B190" s="329">
        <f t="shared" si="118"/>
      </c>
      <c r="C190" s="330" t="s">
        <v>6</v>
      </c>
      <c r="D190" s="331"/>
      <c r="E190" s="330"/>
      <c r="F190" s="331"/>
      <c r="G190" s="330"/>
      <c r="H190" s="330"/>
      <c r="I190" s="330"/>
      <c r="J190" s="331"/>
      <c r="K190" s="331"/>
      <c r="L190" s="331"/>
      <c r="M190" s="331"/>
      <c r="N190" s="331"/>
      <c r="O190" s="331"/>
      <c r="P190" s="332"/>
      <c r="Q190" s="333"/>
      <c r="R190" s="331"/>
      <c r="S190" s="334"/>
      <c r="T190" s="335">
        <f t="shared" si="127"/>
        <v>0</v>
      </c>
      <c r="U190" s="336">
        <f t="shared" si="128"/>
        <v>0</v>
      </c>
      <c r="V190" s="336">
        <f t="shared" si="129"/>
        <v>0</v>
      </c>
      <c r="W190" s="337"/>
      <c r="X190" s="336">
        <f t="shared" si="119"/>
        <v>0</v>
      </c>
      <c r="Y190" s="336">
        <f t="shared" si="120"/>
        <v>0</v>
      </c>
      <c r="Z190" s="336">
        <f t="shared" si="121"/>
        <v>0</v>
      </c>
      <c r="AA190" s="336">
        <f t="shared" si="130"/>
        <v>0</v>
      </c>
      <c r="AB190" s="338">
        <f>IF(Y190+AA190,(U190+V190+W190)/(Y190+AA190),0)</f>
        <v>0</v>
      </c>
      <c r="AC190" s="338">
        <f t="shared" si="122"/>
        <v>0</v>
      </c>
      <c r="AD190" s="336">
        <f t="shared" si="132"/>
        <v>0</v>
      </c>
      <c r="AE190" s="336">
        <f t="shared" si="133"/>
        <v>0</v>
      </c>
      <c r="AF190" s="338">
        <f t="shared" si="134"/>
        <v>0</v>
      </c>
      <c r="AG190" s="339">
        <f>IF(AND(NOT(ISBLANK(Q190)),C190&lt;&gt;"None"),Q190+AF190,"")</f>
      </c>
      <c r="AH190" s="336">
        <f ca="1">MAX(IF(AND(Q190,C190&lt;&gt;"None"),R190-(U190/24)*(NOW()-Q190)*24,0),0)</f>
        <v>0</v>
      </c>
      <c r="AI190" s="336">
        <f ca="1" t="shared" si="137"/>
        <v>0</v>
      </c>
      <c r="AJ190" s="336">
        <f ca="1" t="shared" si="123"/>
        <v>0</v>
      </c>
      <c r="AK190" s="340">
        <f t="shared" si="138"/>
        <v>0</v>
      </c>
      <c r="AL190" s="341">
        <f>IF(AG190="","",RANK(AG190,$AG$6:$AG$205,1)+COUNTIF($AG$6:AG190,AG190)-1)</f>
      </c>
    </row>
    <row r="191" spans="2:38" s="266" customFormat="1" ht="13.5">
      <c r="B191" s="342">
        <f t="shared" si="118"/>
      </c>
      <c r="C191" s="343" t="s">
        <v>6</v>
      </c>
      <c r="D191" s="344"/>
      <c r="E191" s="343"/>
      <c r="F191" s="344"/>
      <c r="G191" s="343"/>
      <c r="H191" s="343"/>
      <c r="I191" s="343"/>
      <c r="J191" s="344"/>
      <c r="K191" s="344"/>
      <c r="L191" s="344"/>
      <c r="M191" s="344"/>
      <c r="N191" s="344"/>
      <c r="O191" s="344"/>
      <c r="P191" s="345"/>
      <c r="Q191" s="346"/>
      <c r="R191" s="344"/>
      <c r="S191" s="347"/>
      <c r="T191" s="348">
        <f t="shared" si="127"/>
        <v>0</v>
      </c>
      <c r="U191" s="349">
        <f t="shared" si="128"/>
        <v>0</v>
      </c>
      <c r="V191" s="349">
        <f t="shared" si="129"/>
        <v>0</v>
      </c>
      <c r="W191" s="350"/>
      <c r="X191" s="349">
        <f t="shared" si="119"/>
        <v>0</v>
      </c>
      <c r="Y191" s="349">
        <f t="shared" si="120"/>
        <v>0</v>
      </c>
      <c r="Z191" s="349">
        <f t="shared" si="121"/>
        <v>0</v>
      </c>
      <c r="AA191" s="349">
        <f t="shared" si="130"/>
        <v>0</v>
      </c>
      <c r="AB191" s="351">
        <f aca="true" t="shared" si="139" ref="AB191:AB205">IF(Y191+AA191,(U191+V191+W191)/(Y191+AA191),0)</f>
        <v>0</v>
      </c>
      <c r="AC191" s="351">
        <f t="shared" si="122"/>
        <v>0</v>
      </c>
      <c r="AD191" s="349">
        <f t="shared" si="132"/>
        <v>0</v>
      </c>
      <c r="AE191" s="349">
        <f t="shared" si="133"/>
        <v>0</v>
      </c>
      <c r="AF191" s="351">
        <f t="shared" si="134"/>
        <v>0</v>
      </c>
      <c r="AG191" s="352">
        <f aca="true" t="shared" si="140" ref="AG191:AG205">IF(AND(NOT(ISBLANK(Q191)),C191&lt;&gt;"None"),Q191+AF191,"")</f>
      </c>
      <c r="AH191" s="349">
        <f aca="true" ca="1" t="shared" si="141" ref="AH191:AH205">MAX(IF(AND(Q191,C191&lt;&gt;"None"),R191-(U191/24)*(NOW()-Q191)*24,0),0)</f>
        <v>0</v>
      </c>
      <c r="AI191" s="349">
        <f ca="1" t="shared" si="137"/>
        <v>0</v>
      </c>
      <c r="AJ191" s="349">
        <f ca="1" t="shared" si="123"/>
        <v>0</v>
      </c>
      <c r="AK191" s="353">
        <f t="shared" si="138"/>
        <v>0</v>
      </c>
      <c r="AL191" s="354">
        <f>IF(AG191="","",RANK(AG191,$AG$6:$AG$205,1)+COUNTIF($AG$6:AG191,AG191)-1)</f>
      </c>
    </row>
    <row r="192" spans="2:38" s="266" customFormat="1" ht="13.5">
      <c r="B192" s="329">
        <f t="shared" si="118"/>
      </c>
      <c r="C192" s="330" t="s">
        <v>6</v>
      </c>
      <c r="D192" s="331"/>
      <c r="E192" s="330"/>
      <c r="F192" s="331"/>
      <c r="G192" s="330"/>
      <c r="H192" s="330"/>
      <c r="I192" s="330"/>
      <c r="J192" s="331"/>
      <c r="K192" s="331"/>
      <c r="L192" s="331"/>
      <c r="M192" s="331"/>
      <c r="N192" s="331"/>
      <c r="O192" s="331"/>
      <c r="P192" s="332"/>
      <c r="Q192" s="333"/>
      <c r="R192" s="331"/>
      <c r="S192" s="334"/>
      <c r="T192" s="335">
        <f t="shared" si="127"/>
        <v>0</v>
      </c>
      <c r="U192" s="336">
        <f t="shared" si="128"/>
        <v>0</v>
      </c>
      <c r="V192" s="336">
        <f t="shared" si="129"/>
        <v>0</v>
      </c>
      <c r="W192" s="337"/>
      <c r="X192" s="336">
        <f t="shared" si="119"/>
        <v>0</v>
      </c>
      <c r="Y192" s="336">
        <f t="shared" si="120"/>
        <v>0</v>
      </c>
      <c r="Z192" s="336">
        <f t="shared" si="121"/>
        <v>0</v>
      </c>
      <c r="AA192" s="336">
        <f t="shared" si="130"/>
        <v>0</v>
      </c>
      <c r="AB192" s="338">
        <f t="shared" si="139"/>
        <v>0</v>
      </c>
      <c r="AC192" s="338">
        <f t="shared" si="122"/>
        <v>0</v>
      </c>
      <c r="AD192" s="336">
        <f t="shared" si="132"/>
        <v>0</v>
      </c>
      <c r="AE192" s="336">
        <f t="shared" si="133"/>
        <v>0</v>
      </c>
      <c r="AF192" s="338">
        <f t="shared" si="134"/>
        <v>0</v>
      </c>
      <c r="AG192" s="339">
        <f t="shared" si="140"/>
      </c>
      <c r="AH192" s="336">
        <f ca="1" t="shared" si="141"/>
        <v>0</v>
      </c>
      <c r="AI192" s="336">
        <f ca="1" t="shared" si="137"/>
        <v>0</v>
      </c>
      <c r="AJ192" s="336">
        <f ca="1" t="shared" si="123"/>
        <v>0</v>
      </c>
      <c r="AK192" s="340">
        <f t="shared" si="138"/>
        <v>0</v>
      </c>
      <c r="AL192" s="341">
        <f>IF(AG192="","",RANK(AG192,$AG$6:$AG$205,1)+COUNTIF($AG$6:AG192,AG192)-1)</f>
      </c>
    </row>
    <row r="193" spans="2:38" s="266" customFormat="1" ht="13.5">
      <c r="B193" s="342">
        <f t="shared" si="118"/>
      </c>
      <c r="C193" s="343" t="s">
        <v>6</v>
      </c>
      <c r="D193" s="344"/>
      <c r="E193" s="343"/>
      <c r="F193" s="344"/>
      <c r="G193" s="343"/>
      <c r="H193" s="343"/>
      <c r="I193" s="343"/>
      <c r="J193" s="344"/>
      <c r="K193" s="344"/>
      <c r="L193" s="344"/>
      <c r="M193" s="344"/>
      <c r="N193" s="344"/>
      <c r="O193" s="344"/>
      <c r="P193" s="345"/>
      <c r="Q193" s="346"/>
      <c r="R193" s="344"/>
      <c r="S193" s="347"/>
      <c r="T193" s="348">
        <f t="shared" si="127"/>
        <v>0</v>
      </c>
      <c r="U193" s="349">
        <f t="shared" si="128"/>
        <v>0</v>
      </c>
      <c r="V193" s="349">
        <f t="shared" si="129"/>
        <v>0</v>
      </c>
      <c r="W193" s="350"/>
      <c r="X193" s="349">
        <f t="shared" si="119"/>
        <v>0</v>
      </c>
      <c r="Y193" s="349">
        <f t="shared" si="120"/>
        <v>0</v>
      </c>
      <c r="Z193" s="349">
        <f t="shared" si="121"/>
        <v>0</v>
      </c>
      <c r="AA193" s="349">
        <f t="shared" si="130"/>
        <v>0</v>
      </c>
      <c r="AB193" s="351">
        <f t="shared" si="139"/>
        <v>0</v>
      </c>
      <c r="AC193" s="351">
        <f t="shared" si="122"/>
        <v>0</v>
      </c>
      <c r="AD193" s="349">
        <f t="shared" si="132"/>
        <v>0</v>
      </c>
      <c r="AE193" s="349">
        <f t="shared" si="133"/>
        <v>0</v>
      </c>
      <c r="AF193" s="351">
        <f t="shared" si="134"/>
        <v>0</v>
      </c>
      <c r="AG193" s="352">
        <f t="shared" si="140"/>
      </c>
      <c r="AH193" s="349">
        <f ca="1" t="shared" si="141"/>
        <v>0</v>
      </c>
      <c r="AI193" s="349">
        <f ca="1" t="shared" si="137"/>
        <v>0</v>
      </c>
      <c r="AJ193" s="349">
        <f ca="1" t="shared" si="123"/>
        <v>0</v>
      </c>
      <c r="AK193" s="353">
        <f t="shared" si="138"/>
        <v>0</v>
      </c>
      <c r="AL193" s="354">
        <f>IF(AG193="","",RANK(AG193,$AG$6:$AG$205,1)+COUNTIF($AG$6:AG193,AG193)-1)</f>
      </c>
    </row>
    <row r="194" spans="2:38" s="266" customFormat="1" ht="13.5">
      <c r="B194" s="329">
        <f t="shared" si="118"/>
      </c>
      <c r="C194" s="330" t="s">
        <v>6</v>
      </c>
      <c r="D194" s="331"/>
      <c r="E194" s="330"/>
      <c r="F194" s="331"/>
      <c r="G194" s="330"/>
      <c r="H194" s="330"/>
      <c r="I194" s="330"/>
      <c r="J194" s="331"/>
      <c r="K194" s="331"/>
      <c r="L194" s="331"/>
      <c r="M194" s="331"/>
      <c r="N194" s="331"/>
      <c r="O194" s="331"/>
      <c r="P194" s="332"/>
      <c r="Q194" s="333"/>
      <c r="R194" s="331"/>
      <c r="S194" s="334"/>
      <c r="T194" s="335">
        <f t="shared" si="127"/>
        <v>0</v>
      </c>
      <c r="U194" s="336">
        <f t="shared" si="128"/>
        <v>0</v>
      </c>
      <c r="V194" s="336">
        <f t="shared" si="129"/>
        <v>0</v>
      </c>
      <c r="W194" s="337"/>
      <c r="X194" s="336">
        <f t="shared" si="119"/>
        <v>0</v>
      </c>
      <c r="Y194" s="336">
        <f t="shared" si="120"/>
        <v>0</v>
      </c>
      <c r="Z194" s="336">
        <f t="shared" si="121"/>
        <v>0</v>
      </c>
      <c r="AA194" s="336">
        <f t="shared" si="130"/>
        <v>0</v>
      </c>
      <c r="AB194" s="338">
        <f t="shared" si="139"/>
        <v>0</v>
      </c>
      <c r="AC194" s="338">
        <f t="shared" si="122"/>
        <v>0</v>
      </c>
      <c r="AD194" s="336">
        <f t="shared" si="132"/>
        <v>0</v>
      </c>
      <c r="AE194" s="336">
        <f t="shared" si="133"/>
        <v>0</v>
      </c>
      <c r="AF194" s="338">
        <f t="shared" si="134"/>
        <v>0</v>
      </c>
      <c r="AG194" s="339">
        <f t="shared" si="140"/>
      </c>
      <c r="AH194" s="336">
        <f ca="1" t="shared" si="141"/>
        <v>0</v>
      </c>
      <c r="AI194" s="336">
        <f ca="1" t="shared" si="137"/>
        <v>0</v>
      </c>
      <c r="AJ194" s="336">
        <f ca="1" t="shared" si="123"/>
        <v>0</v>
      </c>
      <c r="AK194" s="340">
        <f t="shared" si="138"/>
        <v>0</v>
      </c>
      <c r="AL194" s="341">
        <f>IF(AG194="","",RANK(AG194,$AG$6:$AG$205,1)+COUNTIF($AG$6:AG194,AG194)-1)</f>
      </c>
    </row>
    <row r="195" spans="2:38" s="266" customFormat="1" ht="13.5">
      <c r="B195" s="342">
        <f t="shared" si="118"/>
      </c>
      <c r="C195" s="343" t="s">
        <v>6</v>
      </c>
      <c r="D195" s="344"/>
      <c r="E195" s="343"/>
      <c r="F195" s="344"/>
      <c r="G195" s="343"/>
      <c r="H195" s="343"/>
      <c r="I195" s="343"/>
      <c r="J195" s="344"/>
      <c r="K195" s="344"/>
      <c r="L195" s="344"/>
      <c r="M195" s="344"/>
      <c r="N195" s="344"/>
      <c r="O195" s="344"/>
      <c r="P195" s="345"/>
      <c r="Q195" s="346"/>
      <c r="R195" s="344"/>
      <c r="S195" s="347"/>
      <c r="T195" s="348">
        <f t="shared" si="127"/>
        <v>0</v>
      </c>
      <c r="U195" s="349">
        <f t="shared" si="128"/>
        <v>0</v>
      </c>
      <c r="V195" s="349">
        <f t="shared" si="129"/>
        <v>0</v>
      </c>
      <c r="W195" s="350"/>
      <c r="X195" s="349">
        <f t="shared" si="119"/>
        <v>0</v>
      </c>
      <c r="Y195" s="349">
        <f t="shared" si="120"/>
        <v>0</v>
      </c>
      <c r="Z195" s="349">
        <f t="shared" si="121"/>
        <v>0</v>
      </c>
      <c r="AA195" s="349">
        <f t="shared" si="130"/>
        <v>0</v>
      </c>
      <c r="AB195" s="351">
        <f t="shared" si="139"/>
        <v>0</v>
      </c>
      <c r="AC195" s="351">
        <f t="shared" si="122"/>
        <v>0</v>
      </c>
      <c r="AD195" s="349">
        <f t="shared" si="132"/>
        <v>0</v>
      </c>
      <c r="AE195" s="349">
        <f t="shared" si="133"/>
        <v>0</v>
      </c>
      <c r="AF195" s="351">
        <f t="shared" si="134"/>
        <v>0</v>
      </c>
      <c r="AG195" s="352">
        <f t="shared" si="140"/>
      </c>
      <c r="AH195" s="349">
        <f ca="1" t="shared" si="141"/>
        <v>0</v>
      </c>
      <c r="AI195" s="349">
        <f ca="1" t="shared" si="137"/>
        <v>0</v>
      </c>
      <c r="AJ195" s="349">
        <f ca="1" t="shared" si="123"/>
        <v>0</v>
      </c>
      <c r="AK195" s="353">
        <f t="shared" si="138"/>
        <v>0</v>
      </c>
      <c r="AL195" s="354">
        <f>IF(AG195="","",RANK(AG195,$AG$6:$AG$205,1)+COUNTIF($AG$6:AG195,AG195)-1)</f>
      </c>
    </row>
    <row r="196" spans="2:38" s="266" customFormat="1" ht="13.5">
      <c r="B196" s="329">
        <f t="shared" si="118"/>
      </c>
      <c r="C196" s="330" t="s">
        <v>6</v>
      </c>
      <c r="D196" s="331"/>
      <c r="E196" s="330"/>
      <c r="F196" s="331"/>
      <c r="G196" s="330"/>
      <c r="H196" s="330"/>
      <c r="I196" s="330"/>
      <c r="J196" s="331"/>
      <c r="K196" s="331"/>
      <c r="L196" s="331"/>
      <c r="M196" s="331"/>
      <c r="N196" s="331"/>
      <c r="O196" s="331"/>
      <c r="P196" s="332"/>
      <c r="Q196" s="333"/>
      <c r="R196" s="331"/>
      <c r="S196" s="334"/>
      <c r="T196" s="335">
        <f t="shared" si="127"/>
        <v>0</v>
      </c>
      <c r="U196" s="336">
        <f t="shared" si="128"/>
        <v>0</v>
      </c>
      <c r="V196" s="336">
        <f t="shared" si="129"/>
        <v>0</v>
      </c>
      <c r="W196" s="337"/>
      <c r="X196" s="336">
        <f t="shared" si="119"/>
        <v>0</v>
      </c>
      <c r="Y196" s="336">
        <f t="shared" si="120"/>
        <v>0</v>
      </c>
      <c r="Z196" s="336">
        <f t="shared" si="121"/>
        <v>0</v>
      </c>
      <c r="AA196" s="336">
        <f t="shared" si="130"/>
        <v>0</v>
      </c>
      <c r="AB196" s="338">
        <f t="shared" si="139"/>
        <v>0</v>
      </c>
      <c r="AC196" s="338">
        <f t="shared" si="122"/>
        <v>0</v>
      </c>
      <c r="AD196" s="336">
        <f t="shared" si="132"/>
        <v>0</v>
      </c>
      <c r="AE196" s="336">
        <f t="shared" si="133"/>
        <v>0</v>
      </c>
      <c r="AF196" s="338">
        <f t="shared" si="134"/>
        <v>0</v>
      </c>
      <c r="AG196" s="339">
        <f t="shared" si="140"/>
      </c>
      <c r="AH196" s="336">
        <f ca="1" t="shared" si="141"/>
        <v>0</v>
      </c>
      <c r="AI196" s="336">
        <f ca="1" t="shared" si="137"/>
        <v>0</v>
      </c>
      <c r="AJ196" s="336">
        <f ca="1" t="shared" si="123"/>
        <v>0</v>
      </c>
      <c r="AK196" s="340">
        <f t="shared" si="138"/>
        <v>0</v>
      </c>
      <c r="AL196" s="341">
        <f>IF(AG196="","",RANK(AG196,$AG$6:$AG$205,1)+COUNTIF($AG$6:AG196,AG196)-1)</f>
      </c>
    </row>
    <row r="197" spans="2:38" s="266" customFormat="1" ht="13.5">
      <c r="B197" s="342">
        <f t="shared" si="118"/>
      </c>
      <c r="C197" s="343" t="s">
        <v>6</v>
      </c>
      <c r="D197" s="344"/>
      <c r="E197" s="343"/>
      <c r="F197" s="344"/>
      <c r="G197" s="343"/>
      <c r="H197" s="343"/>
      <c r="I197" s="343"/>
      <c r="J197" s="344"/>
      <c r="K197" s="344"/>
      <c r="L197" s="344"/>
      <c r="M197" s="344"/>
      <c r="N197" s="344"/>
      <c r="O197" s="344"/>
      <c r="P197" s="345"/>
      <c r="Q197" s="346"/>
      <c r="R197" s="344"/>
      <c r="S197" s="347"/>
      <c r="T197" s="348">
        <f t="shared" si="127"/>
        <v>0</v>
      </c>
      <c r="U197" s="349">
        <f t="shared" si="128"/>
        <v>0</v>
      </c>
      <c r="V197" s="349">
        <f t="shared" si="129"/>
        <v>0</v>
      </c>
      <c r="W197" s="350"/>
      <c r="X197" s="349">
        <f t="shared" si="119"/>
        <v>0</v>
      </c>
      <c r="Y197" s="349">
        <f t="shared" si="120"/>
        <v>0</v>
      </c>
      <c r="Z197" s="349">
        <f t="shared" si="121"/>
        <v>0</v>
      </c>
      <c r="AA197" s="349">
        <f t="shared" si="130"/>
        <v>0</v>
      </c>
      <c r="AB197" s="351">
        <f t="shared" si="139"/>
        <v>0</v>
      </c>
      <c r="AC197" s="351">
        <f t="shared" si="122"/>
        <v>0</v>
      </c>
      <c r="AD197" s="349">
        <f t="shared" si="132"/>
        <v>0</v>
      </c>
      <c r="AE197" s="349">
        <f t="shared" si="133"/>
        <v>0</v>
      </c>
      <c r="AF197" s="351">
        <f t="shared" si="134"/>
        <v>0</v>
      </c>
      <c r="AG197" s="352">
        <f t="shared" si="140"/>
      </c>
      <c r="AH197" s="349">
        <f ca="1" t="shared" si="141"/>
        <v>0</v>
      </c>
      <c r="AI197" s="349">
        <f ca="1" t="shared" si="137"/>
        <v>0</v>
      </c>
      <c r="AJ197" s="349">
        <f ca="1" t="shared" si="123"/>
        <v>0</v>
      </c>
      <c r="AK197" s="353">
        <f t="shared" si="138"/>
        <v>0</v>
      </c>
      <c r="AL197" s="354">
        <f>IF(AG197="","",RANK(AG197,$AG$6:$AG$205,1)+COUNTIF($AG$6:AG197,AG197)-1)</f>
      </c>
    </row>
    <row r="198" spans="2:38" s="266" customFormat="1" ht="13.5">
      <c r="B198" s="329">
        <f aca="true" t="shared" si="142" ref="B198:B205">IF(AG198="","",RANK(AL198,$AL$6:$AL$205,1))</f>
      </c>
      <c r="C198" s="330" t="s">
        <v>6</v>
      </c>
      <c r="D198" s="331"/>
      <c r="E198" s="330"/>
      <c r="F198" s="331"/>
      <c r="G198" s="330"/>
      <c r="H198" s="330"/>
      <c r="I198" s="330"/>
      <c r="J198" s="331"/>
      <c r="K198" s="331"/>
      <c r="L198" s="331"/>
      <c r="M198" s="331"/>
      <c r="N198" s="331"/>
      <c r="O198" s="331"/>
      <c r="P198" s="332"/>
      <c r="Q198" s="333"/>
      <c r="R198" s="331"/>
      <c r="S198" s="334"/>
      <c r="T198" s="335">
        <f t="shared" si="127"/>
        <v>0</v>
      </c>
      <c r="U198" s="336">
        <f t="shared" si="128"/>
        <v>0</v>
      </c>
      <c r="V198" s="336">
        <f t="shared" si="129"/>
        <v>0</v>
      </c>
      <c r="W198" s="337"/>
      <c r="X198" s="336">
        <f aca="true" t="shared" si="143" ref="X198:X205">VLOOKUP(C198,InfoTable,3,FALSE)*24*IF(N198="",1,IF(VLOOKUP(N198,OwnerData,2,FALSE)="No",1,VLOOKUP(N198,OwnerData,9,FALSE)))</f>
        <v>0</v>
      </c>
      <c r="Y198" s="336">
        <f aca="true" t="shared" si="144" ref="Y198:Y205">IF(L198,L198,VLOOKUP(C198,InfoTable,8,FALSE))*60*24*1.5*(D198/100)*VLOOKUP(C198,InfoTable,5,FALSE)*IF(N198="",1,IF(VLOOKUP(N198,OwnerData,2,FALSE)="No",1,VLOOKUP(N198,OwnerData,10,FALSE)))*IF(N198="",1,IF(VLOOKUP(N198,OwnerData,2,FALSE)="No",1,VLOOKUP(N198,OwnerData,7,FALSE)))</f>
        <v>0</v>
      </c>
      <c r="Z198" s="336">
        <f aca="true" t="shared" si="145" ref="Z198:Z205">IF(L198,L198,VLOOKUP(C198,InfoTable,8,FALSE))*60*24*(D198/100)*VLOOKUP(C198,InfoTable,4,FALSE)*IF(N198="",1,IF(VLOOKUP(N198,OwnerData,2,FALSE)="No",1,VLOOKUP(N198,OwnerData,10,FALSE)))</f>
        <v>0</v>
      </c>
      <c r="AA198" s="336">
        <f t="shared" si="130"/>
        <v>0</v>
      </c>
      <c r="AB198" s="338">
        <f t="shared" si="139"/>
        <v>0</v>
      </c>
      <c r="AC198" s="338">
        <f aca="true" t="shared" si="146" ref="AC198:AC205">IF(Y198,IF($AA$206,(U198+V198+W198+X198*$AD$206/$AA$206)/Y198,(U198+V198+W198+X198*$L$3)/Y198),0)</f>
        <v>0</v>
      </c>
      <c r="AD198" s="336">
        <f t="shared" si="132"/>
        <v>0</v>
      </c>
      <c r="AE198" s="336">
        <f t="shared" si="133"/>
        <v>0</v>
      </c>
      <c r="AF198" s="338">
        <f t="shared" si="134"/>
        <v>0</v>
      </c>
      <c r="AG198" s="339">
        <f t="shared" si="140"/>
      </c>
      <c r="AH198" s="336">
        <f ca="1" t="shared" si="141"/>
        <v>0</v>
      </c>
      <c r="AI198" s="336">
        <f ca="1" t="shared" si="137"/>
        <v>0</v>
      </c>
      <c r="AJ198" s="336">
        <f aca="true" ca="1" t="shared" si="147" ref="AJ198:AJ205">MIN(IF(AND(NOT(ISBLANK(Q198)),C198&lt;&gt;"None"),IF(L198,L198,VLOOKUP(C198,InfoTable,8,FALSE))*((NOW()-Q198)*24)*60*1.5*(D198/100)*IF(N198="",1,IF(VLOOKUP(N198,OwnerData,2,FALSE)="No",1,VLOOKUP(N198,OwnerData,10,FALSE))),0),IF(M198,M198,VLOOKUP(C198,InfoTable,9,FALSE)))*IF(N198="",1,IF(VLOOKUP(N198,OwnerData,2,FALSE)="No",1,VLOOKUP(N198,OwnerData,7,FALSE)))</f>
        <v>0</v>
      </c>
      <c r="AK198" s="340">
        <f t="shared" si="138"/>
        <v>0</v>
      </c>
      <c r="AL198" s="341">
        <f>IF(AG198="","",RANK(AG198,$AG$6:$AG$205,1)+COUNTIF($AG$6:AG198,AG198)-1)</f>
      </c>
    </row>
    <row r="199" spans="2:38" s="266" customFormat="1" ht="13.5">
      <c r="B199" s="342">
        <f t="shared" si="142"/>
      </c>
      <c r="C199" s="343" t="s">
        <v>6</v>
      </c>
      <c r="D199" s="344"/>
      <c r="E199" s="343"/>
      <c r="F199" s="344"/>
      <c r="G199" s="343"/>
      <c r="H199" s="343"/>
      <c r="I199" s="343"/>
      <c r="J199" s="344"/>
      <c r="K199" s="344"/>
      <c r="L199" s="344"/>
      <c r="M199" s="344"/>
      <c r="N199" s="344"/>
      <c r="O199" s="344"/>
      <c r="P199" s="345"/>
      <c r="Q199" s="346"/>
      <c r="R199" s="344"/>
      <c r="S199" s="355"/>
      <c r="T199" s="348">
        <f t="shared" si="127"/>
        <v>0</v>
      </c>
      <c r="U199" s="349">
        <f t="shared" si="128"/>
        <v>0</v>
      </c>
      <c r="V199" s="349">
        <f t="shared" si="129"/>
        <v>0</v>
      </c>
      <c r="W199" s="350"/>
      <c r="X199" s="349">
        <f t="shared" si="143"/>
        <v>0</v>
      </c>
      <c r="Y199" s="349">
        <f t="shared" si="144"/>
        <v>0</v>
      </c>
      <c r="Z199" s="349">
        <f t="shared" si="145"/>
        <v>0</v>
      </c>
      <c r="AA199" s="349">
        <f t="shared" si="130"/>
        <v>0</v>
      </c>
      <c r="AB199" s="351">
        <f t="shared" si="139"/>
        <v>0</v>
      </c>
      <c r="AC199" s="351">
        <f t="shared" si="146"/>
        <v>0</v>
      </c>
      <c r="AD199" s="349">
        <f t="shared" si="132"/>
        <v>0</v>
      </c>
      <c r="AE199" s="349">
        <f t="shared" si="133"/>
        <v>0</v>
      </c>
      <c r="AF199" s="351">
        <f t="shared" si="134"/>
        <v>0</v>
      </c>
      <c r="AG199" s="352">
        <f t="shared" si="140"/>
      </c>
      <c r="AH199" s="349">
        <f ca="1" t="shared" si="141"/>
        <v>0</v>
      </c>
      <c r="AI199" s="349">
        <f ca="1" t="shared" si="137"/>
        <v>0</v>
      </c>
      <c r="AJ199" s="349">
        <f ca="1" t="shared" si="147"/>
        <v>0</v>
      </c>
      <c r="AK199" s="353">
        <f t="shared" si="138"/>
        <v>0</v>
      </c>
      <c r="AL199" s="354">
        <f>IF(AG199="","",RANK(AG199,$AG$6:$AG$205,1)+COUNTIF($AG$6:AG199,AG199)-1)</f>
      </c>
    </row>
    <row r="200" spans="2:38" s="266" customFormat="1" ht="13.5">
      <c r="B200" s="329">
        <f t="shared" si="142"/>
      </c>
      <c r="C200" s="330" t="s">
        <v>6</v>
      </c>
      <c r="D200" s="331"/>
      <c r="E200" s="330"/>
      <c r="F200" s="331"/>
      <c r="G200" s="330"/>
      <c r="H200" s="330"/>
      <c r="I200" s="330"/>
      <c r="J200" s="331"/>
      <c r="K200" s="331"/>
      <c r="L200" s="331"/>
      <c r="M200" s="331"/>
      <c r="N200" s="331"/>
      <c r="O200" s="331"/>
      <c r="P200" s="332"/>
      <c r="Q200" s="333"/>
      <c r="R200" s="331"/>
      <c r="S200" s="334"/>
      <c r="T200" s="335">
        <f t="shared" si="127"/>
        <v>0</v>
      </c>
      <c r="U200" s="336">
        <f t="shared" si="128"/>
        <v>0</v>
      </c>
      <c r="V200" s="336">
        <f t="shared" si="129"/>
        <v>0</v>
      </c>
      <c r="W200" s="337"/>
      <c r="X200" s="336">
        <f t="shared" si="143"/>
        <v>0</v>
      </c>
      <c r="Y200" s="336">
        <f t="shared" si="144"/>
        <v>0</v>
      </c>
      <c r="Z200" s="336">
        <f t="shared" si="145"/>
        <v>0</v>
      </c>
      <c r="AA200" s="336">
        <f t="shared" si="130"/>
        <v>0</v>
      </c>
      <c r="AB200" s="338">
        <f t="shared" si="139"/>
        <v>0</v>
      </c>
      <c r="AC200" s="338">
        <f t="shared" si="146"/>
        <v>0</v>
      </c>
      <c r="AD200" s="336">
        <f t="shared" si="132"/>
        <v>0</v>
      </c>
      <c r="AE200" s="336">
        <f t="shared" si="133"/>
        <v>0</v>
      </c>
      <c r="AF200" s="338">
        <f t="shared" si="134"/>
        <v>0</v>
      </c>
      <c r="AG200" s="339">
        <f t="shared" si="140"/>
      </c>
      <c r="AH200" s="336">
        <f ca="1" t="shared" si="141"/>
        <v>0</v>
      </c>
      <c r="AI200" s="336">
        <f ca="1" t="shared" si="137"/>
        <v>0</v>
      </c>
      <c r="AJ200" s="336">
        <f ca="1" t="shared" si="147"/>
        <v>0</v>
      </c>
      <c r="AK200" s="340">
        <f t="shared" si="138"/>
        <v>0</v>
      </c>
      <c r="AL200" s="341">
        <f>IF(AG200="","",RANK(AG200,$AG$6:$AG$205,1)+COUNTIF($AG$6:AG200,AG200)-1)</f>
      </c>
    </row>
    <row r="201" spans="2:38" s="266" customFormat="1" ht="13.5">
      <c r="B201" s="342">
        <f t="shared" si="142"/>
      </c>
      <c r="C201" s="343" t="s">
        <v>6</v>
      </c>
      <c r="D201" s="344"/>
      <c r="E201" s="343"/>
      <c r="F201" s="344"/>
      <c r="G201" s="343"/>
      <c r="H201" s="343"/>
      <c r="I201" s="343"/>
      <c r="J201" s="344"/>
      <c r="K201" s="344"/>
      <c r="L201" s="344"/>
      <c r="M201" s="344"/>
      <c r="N201" s="344"/>
      <c r="O201" s="344"/>
      <c r="P201" s="345"/>
      <c r="Q201" s="346"/>
      <c r="R201" s="344"/>
      <c r="S201" s="347"/>
      <c r="T201" s="348">
        <f t="shared" si="127"/>
        <v>0</v>
      </c>
      <c r="U201" s="349">
        <f t="shared" si="128"/>
        <v>0</v>
      </c>
      <c r="V201" s="349">
        <f t="shared" si="129"/>
        <v>0</v>
      </c>
      <c r="W201" s="350"/>
      <c r="X201" s="349">
        <f t="shared" si="143"/>
        <v>0</v>
      </c>
      <c r="Y201" s="349">
        <f t="shared" si="144"/>
        <v>0</v>
      </c>
      <c r="Z201" s="349">
        <f t="shared" si="145"/>
        <v>0</v>
      </c>
      <c r="AA201" s="349">
        <f t="shared" si="130"/>
        <v>0</v>
      </c>
      <c r="AB201" s="351">
        <f t="shared" si="139"/>
        <v>0</v>
      </c>
      <c r="AC201" s="351">
        <f t="shared" si="146"/>
        <v>0</v>
      </c>
      <c r="AD201" s="349">
        <f t="shared" si="132"/>
        <v>0</v>
      </c>
      <c r="AE201" s="349">
        <f t="shared" si="133"/>
        <v>0</v>
      </c>
      <c r="AF201" s="351">
        <f t="shared" si="134"/>
        <v>0</v>
      </c>
      <c r="AG201" s="352">
        <f t="shared" si="140"/>
      </c>
      <c r="AH201" s="349">
        <f ca="1" t="shared" si="141"/>
        <v>0</v>
      </c>
      <c r="AI201" s="349">
        <f ca="1" t="shared" si="137"/>
        <v>0</v>
      </c>
      <c r="AJ201" s="349">
        <f ca="1" t="shared" si="147"/>
        <v>0</v>
      </c>
      <c r="AK201" s="353">
        <f t="shared" si="138"/>
        <v>0</v>
      </c>
      <c r="AL201" s="354">
        <f>IF(AG201="","",RANK(AG201,$AG$6:$AG$205,1)+COUNTIF($AG$6:AG201,AG201)-1)</f>
      </c>
    </row>
    <row r="202" spans="2:38" s="266" customFormat="1" ht="13.5">
      <c r="B202" s="329">
        <f t="shared" si="142"/>
      </c>
      <c r="C202" s="330" t="s">
        <v>6</v>
      </c>
      <c r="D202" s="331"/>
      <c r="E202" s="330"/>
      <c r="F202" s="331"/>
      <c r="G202" s="330"/>
      <c r="H202" s="330"/>
      <c r="I202" s="330"/>
      <c r="J202" s="331"/>
      <c r="K202" s="331"/>
      <c r="L202" s="331"/>
      <c r="M202" s="331"/>
      <c r="N202" s="331"/>
      <c r="O202" s="331"/>
      <c r="P202" s="332"/>
      <c r="Q202" s="333"/>
      <c r="R202" s="331"/>
      <c r="S202" s="334"/>
      <c r="T202" s="335">
        <f t="shared" si="127"/>
        <v>0</v>
      </c>
      <c r="U202" s="336">
        <f t="shared" si="128"/>
        <v>0</v>
      </c>
      <c r="V202" s="336">
        <f t="shared" si="129"/>
        <v>0</v>
      </c>
      <c r="W202" s="337"/>
      <c r="X202" s="336">
        <f t="shared" si="143"/>
        <v>0</v>
      </c>
      <c r="Y202" s="336">
        <f t="shared" si="144"/>
        <v>0</v>
      </c>
      <c r="Z202" s="336">
        <f t="shared" si="145"/>
        <v>0</v>
      </c>
      <c r="AA202" s="336">
        <f t="shared" si="130"/>
        <v>0</v>
      </c>
      <c r="AB202" s="338">
        <f t="shared" si="139"/>
        <v>0</v>
      </c>
      <c r="AC202" s="338">
        <f t="shared" si="146"/>
        <v>0</v>
      </c>
      <c r="AD202" s="336">
        <f t="shared" si="132"/>
        <v>0</v>
      </c>
      <c r="AE202" s="336">
        <f t="shared" si="133"/>
        <v>0</v>
      </c>
      <c r="AF202" s="338">
        <f t="shared" si="134"/>
        <v>0</v>
      </c>
      <c r="AG202" s="339">
        <f t="shared" si="140"/>
      </c>
      <c r="AH202" s="336">
        <f ca="1" t="shared" si="141"/>
        <v>0</v>
      </c>
      <c r="AI202" s="336">
        <f ca="1" t="shared" si="137"/>
        <v>0</v>
      </c>
      <c r="AJ202" s="336">
        <f ca="1" t="shared" si="147"/>
        <v>0</v>
      </c>
      <c r="AK202" s="340">
        <f t="shared" si="138"/>
        <v>0</v>
      </c>
      <c r="AL202" s="341">
        <f>IF(AG202="","",RANK(AG202,$AG$6:$AG$205,1)+COUNTIF($AG$6:AG202,AG202)-1)</f>
      </c>
    </row>
    <row r="203" spans="2:38" s="266" customFormat="1" ht="13.5">
      <c r="B203" s="342">
        <f t="shared" si="142"/>
      </c>
      <c r="C203" s="343" t="s">
        <v>6</v>
      </c>
      <c r="D203" s="344"/>
      <c r="E203" s="343"/>
      <c r="F203" s="344"/>
      <c r="G203" s="343"/>
      <c r="H203" s="343"/>
      <c r="I203" s="343"/>
      <c r="J203" s="344"/>
      <c r="K203" s="344"/>
      <c r="L203" s="344"/>
      <c r="M203" s="344"/>
      <c r="N203" s="344"/>
      <c r="O203" s="344"/>
      <c r="P203" s="345"/>
      <c r="Q203" s="346"/>
      <c r="R203" s="344"/>
      <c r="S203" s="347"/>
      <c r="T203" s="348">
        <f t="shared" si="127"/>
        <v>0</v>
      </c>
      <c r="U203" s="349">
        <f t="shared" si="128"/>
        <v>0</v>
      </c>
      <c r="V203" s="349">
        <f t="shared" si="129"/>
        <v>0</v>
      </c>
      <c r="W203" s="350"/>
      <c r="X203" s="349">
        <f t="shared" si="143"/>
        <v>0</v>
      </c>
      <c r="Y203" s="349">
        <f t="shared" si="144"/>
        <v>0</v>
      </c>
      <c r="Z203" s="349">
        <f t="shared" si="145"/>
        <v>0</v>
      </c>
      <c r="AA203" s="349">
        <f t="shared" si="130"/>
        <v>0</v>
      </c>
      <c r="AB203" s="351">
        <f t="shared" si="139"/>
        <v>0</v>
      </c>
      <c r="AC203" s="351">
        <f t="shared" si="146"/>
        <v>0</v>
      </c>
      <c r="AD203" s="349">
        <f t="shared" si="132"/>
        <v>0</v>
      </c>
      <c r="AE203" s="349">
        <f t="shared" si="133"/>
        <v>0</v>
      </c>
      <c r="AF203" s="351">
        <f t="shared" si="134"/>
        <v>0</v>
      </c>
      <c r="AG203" s="352">
        <f t="shared" si="140"/>
      </c>
      <c r="AH203" s="349">
        <f ca="1" t="shared" si="141"/>
        <v>0</v>
      </c>
      <c r="AI203" s="349">
        <f ca="1" t="shared" si="137"/>
        <v>0</v>
      </c>
      <c r="AJ203" s="349">
        <f ca="1" t="shared" si="147"/>
        <v>0</v>
      </c>
      <c r="AK203" s="353">
        <f t="shared" si="138"/>
        <v>0</v>
      </c>
      <c r="AL203" s="354">
        <f>IF(AG203="","",RANK(AG203,$AG$6:$AG$205,1)+COUNTIF($AG$6:AG203,AG203)-1)</f>
      </c>
    </row>
    <row r="204" spans="2:38" s="266" customFormat="1" ht="13.5">
      <c r="B204" s="329">
        <f t="shared" si="142"/>
      </c>
      <c r="C204" s="330" t="s">
        <v>6</v>
      </c>
      <c r="D204" s="331"/>
      <c r="E204" s="330"/>
      <c r="F204" s="331"/>
      <c r="G204" s="330"/>
      <c r="H204" s="330"/>
      <c r="I204" s="330"/>
      <c r="J204" s="331"/>
      <c r="K204" s="331"/>
      <c r="L204" s="331"/>
      <c r="M204" s="331"/>
      <c r="N204" s="331"/>
      <c r="O204" s="331"/>
      <c r="P204" s="332"/>
      <c r="Q204" s="333"/>
      <c r="R204" s="331"/>
      <c r="S204" s="334"/>
      <c r="T204" s="335">
        <f t="shared" si="127"/>
        <v>0</v>
      </c>
      <c r="U204" s="336">
        <f t="shared" si="128"/>
        <v>0</v>
      </c>
      <c r="V204" s="336">
        <f t="shared" si="129"/>
        <v>0</v>
      </c>
      <c r="W204" s="337"/>
      <c r="X204" s="336">
        <f t="shared" si="143"/>
        <v>0</v>
      </c>
      <c r="Y204" s="336">
        <f t="shared" si="144"/>
        <v>0</v>
      </c>
      <c r="Z204" s="336">
        <f t="shared" si="145"/>
        <v>0</v>
      </c>
      <c r="AA204" s="336">
        <f t="shared" si="130"/>
        <v>0</v>
      </c>
      <c r="AB204" s="338">
        <f t="shared" si="139"/>
        <v>0</v>
      </c>
      <c r="AC204" s="338">
        <f t="shared" si="146"/>
        <v>0</v>
      </c>
      <c r="AD204" s="336">
        <f t="shared" si="132"/>
        <v>0</v>
      </c>
      <c r="AE204" s="336">
        <f t="shared" si="133"/>
        <v>0</v>
      </c>
      <c r="AF204" s="338">
        <f t="shared" si="134"/>
        <v>0</v>
      </c>
      <c r="AG204" s="339">
        <f t="shared" si="140"/>
      </c>
      <c r="AH204" s="336">
        <f ca="1" t="shared" si="141"/>
        <v>0</v>
      </c>
      <c r="AI204" s="336">
        <f ca="1" t="shared" si="137"/>
        <v>0</v>
      </c>
      <c r="AJ204" s="336">
        <f ca="1" t="shared" si="147"/>
        <v>0</v>
      </c>
      <c r="AK204" s="340">
        <f t="shared" si="138"/>
        <v>0</v>
      </c>
      <c r="AL204" s="341">
        <f>IF(AG204="","",RANK(AG204,$AG$6:$AG$205,1)+COUNTIF($AG$6:AG204,AG204)-1)</f>
      </c>
    </row>
    <row r="205" spans="2:38" s="266" customFormat="1" ht="13.5">
      <c r="B205" s="342">
        <f t="shared" si="142"/>
      </c>
      <c r="C205" s="343" t="s">
        <v>6</v>
      </c>
      <c r="D205" s="344"/>
      <c r="E205" s="343"/>
      <c r="F205" s="344"/>
      <c r="G205" s="343"/>
      <c r="H205" s="343"/>
      <c r="I205" s="343"/>
      <c r="J205" s="344"/>
      <c r="K205" s="344"/>
      <c r="L205" s="344"/>
      <c r="M205" s="344"/>
      <c r="N205" s="344"/>
      <c r="O205" s="344"/>
      <c r="P205" s="345"/>
      <c r="Q205" s="346"/>
      <c r="R205" s="344"/>
      <c r="S205" s="347"/>
      <c r="T205" s="348">
        <f t="shared" si="127"/>
        <v>0</v>
      </c>
      <c r="U205" s="349">
        <f t="shared" si="128"/>
        <v>0</v>
      </c>
      <c r="V205" s="349">
        <f t="shared" si="129"/>
        <v>0</v>
      </c>
      <c r="W205" s="350"/>
      <c r="X205" s="349">
        <f t="shared" si="143"/>
        <v>0</v>
      </c>
      <c r="Y205" s="349">
        <f t="shared" si="144"/>
        <v>0</v>
      </c>
      <c r="Z205" s="349">
        <f t="shared" si="145"/>
        <v>0</v>
      </c>
      <c r="AA205" s="349">
        <f t="shared" si="130"/>
        <v>0</v>
      </c>
      <c r="AB205" s="351">
        <f t="shared" si="139"/>
        <v>0</v>
      </c>
      <c r="AC205" s="351">
        <f t="shared" si="146"/>
        <v>0</v>
      </c>
      <c r="AD205" s="349">
        <f t="shared" si="132"/>
        <v>0</v>
      </c>
      <c r="AE205" s="349">
        <f t="shared" si="133"/>
        <v>0</v>
      </c>
      <c r="AF205" s="351">
        <f t="shared" si="134"/>
        <v>0</v>
      </c>
      <c r="AG205" s="352">
        <f t="shared" si="140"/>
      </c>
      <c r="AH205" s="349">
        <f ca="1" t="shared" si="141"/>
        <v>0</v>
      </c>
      <c r="AI205" s="349">
        <f ca="1" t="shared" si="137"/>
        <v>0</v>
      </c>
      <c r="AJ205" s="349">
        <f ca="1" t="shared" si="147"/>
        <v>0</v>
      </c>
      <c r="AK205" s="353">
        <f t="shared" si="138"/>
        <v>0</v>
      </c>
      <c r="AL205" s="354">
        <f>IF(AG205="","",RANK(AG205,$AG$6:$AG$205,1)+COUNTIF($AG$6:AG205,AG205)-1)</f>
      </c>
    </row>
    <row r="206" spans="3:31" s="266" customFormat="1" ht="13.5"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82">
        <f aca="true" t="shared" si="148" ref="T206:AA206">SUM(T6:T205)</f>
        <v>0</v>
      </c>
      <c r="U206" s="383">
        <f t="shared" si="148"/>
        <v>0</v>
      </c>
      <c r="V206" s="383">
        <f t="shared" si="148"/>
        <v>0</v>
      </c>
      <c r="W206" s="383">
        <f t="shared" si="148"/>
        <v>0</v>
      </c>
      <c r="X206" s="383">
        <f t="shared" si="148"/>
        <v>0</v>
      </c>
      <c r="Y206" s="383">
        <f t="shared" si="148"/>
        <v>0</v>
      </c>
      <c r="Z206" s="383">
        <f t="shared" si="148"/>
        <v>0</v>
      </c>
      <c r="AA206" s="384">
        <f t="shared" si="148"/>
        <v>0</v>
      </c>
      <c r="AB206" s="300"/>
      <c r="AC206" s="300"/>
      <c r="AD206" s="385">
        <f>SUM(AD6:AD205)</f>
        <v>0</v>
      </c>
      <c r="AE206" s="384">
        <f>SUM(AE6:AE205)</f>
        <v>0</v>
      </c>
    </row>
  </sheetData>
  <sheetProtection formatCells="0" formatColumns="0" formatRows="0"/>
  <mergeCells count="8">
    <mergeCell ref="X4:Z4"/>
    <mergeCell ref="AH4:AK4"/>
    <mergeCell ref="U2:W2"/>
    <mergeCell ref="U3:W3"/>
    <mergeCell ref="B2:J2"/>
    <mergeCell ref="B3:J3"/>
    <mergeCell ref="L2:O2"/>
    <mergeCell ref="L3:O3"/>
  </mergeCells>
  <conditionalFormatting sqref="T206">
    <cfRule type="cellIs" priority="1" dxfId="1" operator="greaterThan" stopIfTrue="1">
      <formula>10</formula>
    </cfRule>
  </conditionalFormatting>
  <conditionalFormatting sqref="AG6:AG205">
    <cfRule type="cellIs" priority="2" dxfId="0" operator="between" stopIfTrue="1">
      <formula>NOW()+1</formula>
      <formula>NOW()</formula>
    </cfRule>
    <cfRule type="cellIs" priority="3" dxfId="1" operator="lessThanOrEqual" stopIfTrue="1">
      <formula>NOW()</formula>
    </cfRule>
  </conditionalFormatting>
  <conditionalFormatting sqref="AK6:AK205">
    <cfRule type="cellIs" priority="4" dxfId="0" operator="between" stopIfTrue="1">
      <formula>0.899</formula>
      <formula>0.99</formula>
    </cfRule>
    <cfRule type="cellIs" priority="5" dxfId="1" operator="greaterThan" stopIfTrue="1">
      <formula>0.99</formula>
    </cfRule>
  </conditionalFormatting>
  <dataValidations count="11">
    <dataValidation type="decimal" operator="greaterThanOrEqual" allowBlank="1" showInputMessage="1" showErrorMessage="1" errorTitle="Invalid Value" error="Must be greater than or equal to 0 or blank." sqref="L3:O3 P6:P205">
      <formula1>0</formula1>
    </dataValidation>
    <dataValidation type="whole" operator="greaterThanOrEqual" allowBlank="1" showInputMessage="1" showErrorMessage="1" errorTitle="Invalid Value" error="Must be greater than or equal to 0 or blank." sqref="W6:W205 L6:M205 R6:T205">
      <formula1>0</formula1>
    </dataValidation>
    <dataValidation type="whole" allowBlank="1" showInputMessage="1" showErrorMessage="1" errorTitle="Invalid Value" error="Must be between 0 and 1000, inclusive or blank." sqref="F6:F205">
      <formula1>0</formula1>
      <formula2>1000</formula2>
    </dataValidation>
    <dataValidation type="whole" allowBlank="1" showInputMessage="1" showErrorMessage="1" errorTitle="Invalid Value" error="Must be between 0 and 100, inclusive or blank." sqref="D6:D34 D36:D205">
      <formula1>0</formula1>
      <formula2>100</formula2>
    </dataValidation>
    <dataValidation type="list" allowBlank="1" showInputMessage="1" showErrorMessage="1" sqref="C6:C205">
      <formula1>BuildingType</formula1>
    </dataValidation>
    <dataValidation type="list" operator="greaterThanOrEqual" showInputMessage="1" showErrorMessage="1" errorTitle="Add Owner to Owners Page" error="Owners must be added to the Owners Page." sqref="N6:N205">
      <formula1>Owner</formula1>
    </dataValidation>
    <dataValidation type="decimal" operator="greaterThan" allowBlank="1" showInputMessage="1" showErrorMessage="1" sqref="Q6:Q205">
      <formula1>0</formula1>
    </dataValidation>
    <dataValidation type="list" allowBlank="1" showInputMessage="1" showErrorMessage="1" sqref="U3">
      <formula1>EfficiencyIV</formula1>
    </dataValidation>
    <dataValidation type="list" showInputMessage="1" showErrorMessage="1" sqref="G6:G205">
      <formula1>Planet</formula1>
    </dataValidation>
    <dataValidation type="whole" operator="greaterThanOrEqual" allowBlank="1" showInputMessage="1" showErrorMessage="1" sqref="O6:O205">
      <formula1>0</formula1>
    </dataValidation>
    <dataValidation type="whole" allowBlank="1" showInputMessage="1" showErrorMessage="1" errorTitle="Invalid Value" error="Must be between 0 and 100, inclusive or blank." sqref="D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2:M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421875" style="10" customWidth="1"/>
    <col min="2" max="2" width="15.00390625" style="10" customWidth="1"/>
    <col min="3" max="3" width="14.28125" style="10" customWidth="1"/>
    <col min="4" max="4" width="8.57421875" style="10" customWidth="1"/>
    <col min="5" max="6" width="6.140625" style="10" bestFit="1" customWidth="1"/>
    <col min="7" max="7" width="6.28125" style="10" bestFit="1" customWidth="1"/>
    <col min="8" max="8" width="17.7109375" style="10" customWidth="1"/>
    <col min="9" max="9" width="6.28125" style="10" bestFit="1" customWidth="1"/>
    <col min="10" max="10" width="6.7109375" style="10" bestFit="1" customWidth="1"/>
    <col min="11" max="11" width="7.28125" style="10" bestFit="1" customWidth="1"/>
    <col min="12" max="12" width="17.7109375" style="10" bestFit="1" customWidth="1"/>
    <col min="13" max="13" width="7.140625" style="10" customWidth="1"/>
    <col min="14" max="16384" width="9.140625" style="10" customWidth="1"/>
  </cols>
  <sheetData>
    <row r="1" ht="7.5" customHeight="1" thickBot="1"/>
    <row r="2" spans="2:4" ht="21">
      <c r="B2" s="497" t="s">
        <v>267</v>
      </c>
      <c r="C2" s="498"/>
      <c r="D2" s="499"/>
    </row>
    <row r="3" spans="2:4" ht="15.75" thickBot="1">
      <c r="B3" s="425" t="s">
        <v>268</v>
      </c>
      <c r="C3" s="420"/>
      <c r="D3" s="421"/>
    </row>
    <row r="5" spans="2:13" s="17" customFormat="1" ht="30">
      <c r="B5" s="11" t="s">
        <v>269</v>
      </c>
      <c r="C5" s="12" t="s">
        <v>270</v>
      </c>
      <c r="D5" s="12" t="s">
        <v>202</v>
      </c>
      <c r="E5" s="12" t="s">
        <v>219</v>
      </c>
      <c r="F5" s="12" t="s">
        <v>220</v>
      </c>
      <c r="G5" s="14" t="s">
        <v>271</v>
      </c>
      <c r="H5" s="14" t="s">
        <v>62</v>
      </c>
      <c r="I5" s="110" t="s">
        <v>257</v>
      </c>
      <c r="J5" s="111" t="s">
        <v>273</v>
      </c>
      <c r="K5" s="112" t="s">
        <v>64</v>
      </c>
      <c r="L5" s="15" t="s">
        <v>63</v>
      </c>
      <c r="M5" s="16" t="s">
        <v>257</v>
      </c>
    </row>
    <row r="6" spans="2:13" s="40" customFormat="1" ht="13.5">
      <c r="B6" s="116"/>
      <c r="C6" s="117"/>
      <c r="D6" s="117"/>
      <c r="E6" s="117"/>
      <c r="F6" s="117"/>
      <c r="G6" s="118"/>
      <c r="H6" s="119"/>
      <c r="I6" s="120"/>
      <c r="J6" s="113">
        <f>G6*24</f>
        <v>0</v>
      </c>
      <c r="K6" s="114">
        <f>IF(G6,I6/(G6*24),0)</f>
        <v>0</v>
      </c>
      <c r="L6" s="56">
        <f>IF(H6,H6+K6,"")</f>
      </c>
      <c r="M6" s="115">
        <f ca="1">IF(H6,I6-(G6*24*(NOW()-H6)),0)</f>
        <v>0</v>
      </c>
    </row>
    <row r="7" spans="2:13" s="40" customFormat="1" ht="13.5">
      <c r="B7" s="34"/>
      <c r="C7" s="35"/>
      <c r="D7" s="35"/>
      <c r="E7" s="35"/>
      <c r="F7" s="35"/>
      <c r="G7" s="121"/>
      <c r="H7" s="122"/>
      <c r="I7" s="123"/>
      <c r="J7" s="74">
        <f aca="true" t="shared" si="0" ref="J7:J15">G7*24</f>
        <v>0</v>
      </c>
      <c r="K7" s="98">
        <f aca="true" t="shared" si="1" ref="K7:K15">IF(G7,I7/(G7*24),0)</f>
        <v>0</v>
      </c>
      <c r="L7" s="55">
        <f aca="true" t="shared" si="2" ref="L7:L15">IF(H7,H7+K7,"")</f>
      </c>
      <c r="M7" s="9">
        <f aca="true" ca="1" t="shared" si="3" ref="M7:M15">IF(H7,I7-(G7*24*(NOW()-H7)),0)</f>
        <v>0</v>
      </c>
    </row>
    <row r="8" spans="2:13" s="40" customFormat="1" ht="13.5">
      <c r="B8" s="116"/>
      <c r="C8" s="117"/>
      <c r="D8" s="117"/>
      <c r="E8" s="117"/>
      <c r="F8" s="117"/>
      <c r="G8" s="118"/>
      <c r="H8" s="119"/>
      <c r="I8" s="120"/>
      <c r="J8" s="113">
        <f t="shared" si="0"/>
        <v>0</v>
      </c>
      <c r="K8" s="114">
        <f t="shared" si="1"/>
        <v>0</v>
      </c>
      <c r="L8" s="56">
        <f t="shared" si="2"/>
      </c>
      <c r="M8" s="115">
        <f ca="1" t="shared" si="3"/>
        <v>0</v>
      </c>
    </row>
    <row r="9" spans="2:13" s="40" customFormat="1" ht="13.5">
      <c r="B9" s="34"/>
      <c r="C9" s="35"/>
      <c r="D9" s="35"/>
      <c r="E9" s="35"/>
      <c r="F9" s="35"/>
      <c r="G9" s="121"/>
      <c r="H9" s="122"/>
      <c r="I9" s="123"/>
      <c r="J9" s="74">
        <f t="shared" si="0"/>
        <v>0</v>
      </c>
      <c r="K9" s="98">
        <f t="shared" si="1"/>
        <v>0</v>
      </c>
      <c r="L9" s="55">
        <f t="shared" si="2"/>
      </c>
      <c r="M9" s="9">
        <f ca="1" t="shared" si="3"/>
        <v>0</v>
      </c>
    </row>
    <row r="10" spans="2:13" s="40" customFormat="1" ht="13.5">
      <c r="B10" s="116"/>
      <c r="C10" s="117"/>
      <c r="D10" s="117"/>
      <c r="E10" s="117"/>
      <c r="F10" s="117"/>
      <c r="G10" s="118"/>
      <c r="H10" s="119"/>
      <c r="I10" s="120"/>
      <c r="J10" s="113">
        <f t="shared" si="0"/>
        <v>0</v>
      </c>
      <c r="K10" s="114">
        <f t="shared" si="1"/>
        <v>0</v>
      </c>
      <c r="L10" s="56">
        <f t="shared" si="2"/>
      </c>
      <c r="M10" s="115">
        <f ca="1" t="shared" si="3"/>
        <v>0</v>
      </c>
    </row>
    <row r="11" spans="2:13" s="40" customFormat="1" ht="13.5">
      <c r="B11" s="34"/>
      <c r="C11" s="35"/>
      <c r="D11" s="35"/>
      <c r="E11" s="35"/>
      <c r="F11" s="35"/>
      <c r="G11" s="121"/>
      <c r="H11" s="122"/>
      <c r="I11" s="123"/>
      <c r="J11" s="74">
        <f t="shared" si="0"/>
        <v>0</v>
      </c>
      <c r="K11" s="98">
        <f t="shared" si="1"/>
        <v>0</v>
      </c>
      <c r="L11" s="55">
        <f t="shared" si="2"/>
      </c>
      <c r="M11" s="9">
        <f ca="1" t="shared" si="3"/>
        <v>0</v>
      </c>
    </row>
    <row r="12" spans="2:13" s="40" customFormat="1" ht="13.5">
      <c r="B12" s="116"/>
      <c r="C12" s="117"/>
      <c r="D12" s="117"/>
      <c r="E12" s="117"/>
      <c r="F12" s="117"/>
      <c r="G12" s="118"/>
      <c r="H12" s="119"/>
      <c r="I12" s="120"/>
      <c r="J12" s="113">
        <f t="shared" si="0"/>
        <v>0</v>
      </c>
      <c r="K12" s="114">
        <f t="shared" si="1"/>
        <v>0</v>
      </c>
      <c r="L12" s="56">
        <f t="shared" si="2"/>
      </c>
      <c r="M12" s="115">
        <f ca="1" t="shared" si="3"/>
        <v>0</v>
      </c>
    </row>
    <row r="13" spans="2:13" s="40" customFormat="1" ht="13.5">
      <c r="B13" s="34"/>
      <c r="C13" s="35"/>
      <c r="D13" s="35"/>
      <c r="E13" s="35"/>
      <c r="F13" s="35"/>
      <c r="G13" s="121"/>
      <c r="H13" s="122"/>
      <c r="I13" s="123"/>
      <c r="J13" s="74">
        <f t="shared" si="0"/>
        <v>0</v>
      </c>
      <c r="K13" s="98">
        <f t="shared" si="1"/>
        <v>0</v>
      </c>
      <c r="L13" s="55">
        <f t="shared" si="2"/>
      </c>
      <c r="M13" s="9">
        <f ca="1" t="shared" si="3"/>
        <v>0</v>
      </c>
    </row>
    <row r="14" spans="2:13" s="40" customFormat="1" ht="13.5">
      <c r="B14" s="116"/>
      <c r="C14" s="117"/>
      <c r="D14" s="117"/>
      <c r="E14" s="117"/>
      <c r="F14" s="117"/>
      <c r="G14" s="118"/>
      <c r="H14" s="119"/>
      <c r="I14" s="120"/>
      <c r="J14" s="113">
        <f t="shared" si="0"/>
        <v>0</v>
      </c>
      <c r="K14" s="114">
        <f t="shared" si="1"/>
        <v>0</v>
      </c>
      <c r="L14" s="56">
        <f t="shared" si="2"/>
      </c>
      <c r="M14" s="115">
        <f ca="1" t="shared" si="3"/>
        <v>0</v>
      </c>
    </row>
    <row r="15" spans="2:13" s="40" customFormat="1" ht="13.5">
      <c r="B15" s="34"/>
      <c r="C15" s="35"/>
      <c r="D15" s="35"/>
      <c r="E15" s="35"/>
      <c r="F15" s="35"/>
      <c r="G15" s="121"/>
      <c r="H15" s="122"/>
      <c r="I15" s="123"/>
      <c r="J15" s="74">
        <f t="shared" si="0"/>
        <v>0</v>
      </c>
      <c r="K15" s="98">
        <f t="shared" si="1"/>
        <v>0</v>
      </c>
      <c r="L15" s="55">
        <f t="shared" si="2"/>
      </c>
      <c r="M15" s="9">
        <f ca="1" t="shared" si="3"/>
        <v>0</v>
      </c>
    </row>
    <row r="16" s="40" customFormat="1" ht="13.5">
      <c r="J16" s="131">
        <f>SUM(J6:J15)</f>
        <v>0</v>
      </c>
    </row>
  </sheetData>
  <sheetProtection sheet="1" objects="1" scenarios="1" formatCells="0" formatColumns="0" formatRows="0"/>
  <mergeCells count="2">
    <mergeCell ref="B2:D2"/>
    <mergeCell ref="B3:D3"/>
  </mergeCells>
  <conditionalFormatting sqref="L6:L15">
    <cfRule type="cellIs" priority="1" dxfId="0" operator="between" stopIfTrue="1">
      <formula>NOW()+1</formula>
      <formula>NOW()</formula>
    </cfRule>
    <cfRule type="cellIs" priority="2" dxfId="1" operator="lessThanOrEqual" stopIfTrue="1">
      <formula>NOW()</formula>
    </cfRule>
  </conditionalFormatting>
  <dataValidations count="4">
    <dataValidation type="list" showInputMessage="1" showErrorMessage="1" sqref="D6:D15">
      <formula1>Planet</formula1>
    </dataValidation>
    <dataValidation type="whole" allowBlank="1" showInputMessage="1" showErrorMessage="1" sqref="E6:F15">
      <formula1>-8000</formula1>
      <formula2>8000</formula2>
    </dataValidation>
    <dataValidation type="whole" operator="greaterThan" allowBlank="1" showInputMessage="1" showErrorMessage="1" sqref="G6:G15 I6:I15">
      <formula1>0</formula1>
    </dataValidation>
    <dataValidation type="decimal" operator="greaterThan" allowBlank="1" showInputMessage="1" showErrorMessage="1" sqref="H6:H15">
      <formula1>0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2:M45"/>
  <sheetViews>
    <sheetView showGridLines="0" workbookViewId="0" topLeftCell="A1">
      <selection activeCell="B6" sqref="B6:G12"/>
    </sheetView>
  </sheetViews>
  <sheetFormatPr defaultColWidth="9.140625" defaultRowHeight="12.75"/>
  <cols>
    <col min="1" max="1" width="1.421875" style="10" customWidth="1"/>
    <col min="2" max="2" width="12.140625" style="10" bestFit="1" customWidth="1"/>
    <col min="3" max="3" width="7.8515625" style="10" bestFit="1" customWidth="1"/>
    <col min="4" max="4" width="9.57421875" style="217" bestFit="1" customWidth="1"/>
    <col min="5" max="5" width="12.7109375" style="10" bestFit="1" customWidth="1"/>
    <col min="6" max="6" width="10.00390625" style="10" bestFit="1" customWidth="1"/>
    <col min="7" max="7" width="10.421875" style="10" bestFit="1" customWidth="1"/>
    <col min="8" max="10" width="9.140625" style="10" customWidth="1"/>
    <col min="11" max="11" width="8.8515625" style="10" customWidth="1"/>
    <col min="12" max="16384" width="9.140625" style="10" customWidth="1"/>
  </cols>
  <sheetData>
    <row r="1" ht="7.5" customHeight="1" thickBot="1"/>
    <row r="2" spans="2:7" ht="21.75" thickBot="1">
      <c r="B2" s="439" t="s">
        <v>243</v>
      </c>
      <c r="C2" s="440"/>
      <c r="D2" s="440"/>
      <c r="E2" s="440"/>
      <c r="F2" s="440"/>
      <c r="G2" s="441"/>
    </row>
    <row r="3" spans="2:13" ht="15.75" thickBot="1">
      <c r="B3" s="500" t="s">
        <v>359</v>
      </c>
      <c r="C3" s="501"/>
      <c r="D3" s="501"/>
      <c r="E3" s="501"/>
      <c r="F3" s="501"/>
      <c r="G3" s="501"/>
      <c r="H3" s="501"/>
      <c r="I3" s="501"/>
      <c r="J3" s="501"/>
      <c r="K3" s="502"/>
      <c r="L3" s="4"/>
      <c r="M3" s="4"/>
    </row>
    <row r="5" spans="2:11" s="124" customFormat="1" ht="45">
      <c r="B5" s="218" t="s">
        <v>217</v>
      </c>
      <c r="C5" s="219" t="s">
        <v>360</v>
      </c>
      <c r="D5" s="220" t="s">
        <v>365</v>
      </c>
      <c r="E5" s="45" t="s">
        <v>366</v>
      </c>
      <c r="F5" s="45" t="s">
        <v>367</v>
      </c>
      <c r="G5" s="221" t="s">
        <v>368</v>
      </c>
      <c r="H5" s="239" t="s">
        <v>361</v>
      </c>
      <c r="I5" s="239" t="s">
        <v>362</v>
      </c>
      <c r="J5" s="239" t="s">
        <v>363</v>
      </c>
      <c r="K5" s="239" t="s">
        <v>364</v>
      </c>
    </row>
    <row r="6" spans="2:11" s="40" customFormat="1" ht="13.5">
      <c r="B6" s="414"/>
      <c r="C6" s="415"/>
      <c r="D6" s="223"/>
      <c r="E6" s="224"/>
      <c r="F6" s="224"/>
      <c r="G6" s="225"/>
      <c r="H6" s="240">
        <f>IF($B6="","",IF($C6="No",1,IF($D6="",1,1+(($D6*3)/100))))</f>
      </c>
      <c r="I6" s="240">
        <f>IF($B6="","",IF($C6="No",1,IF($E6="",1,1-(($E6*5)/100))))</f>
      </c>
      <c r="J6" s="240">
        <f>IF($B6="","",IF($C6="No",1,IF($F6="",1,1-(($F6*5)/100))))</f>
      </c>
      <c r="K6" s="240">
        <f>IF(B6="","",IF($C6="No",1,IF($G6="",1,1+(IF($G6=1,0.2,0.3)))))</f>
      </c>
    </row>
    <row r="7" spans="2:11" s="40" customFormat="1" ht="13.5">
      <c r="B7" s="320"/>
      <c r="C7" s="413"/>
      <c r="D7" s="227"/>
      <c r="E7" s="228"/>
      <c r="F7" s="228"/>
      <c r="G7" s="229"/>
      <c r="H7" s="240">
        <f aca="true" t="shared" si="0" ref="H7:H45">IF($B7="","",IF($C7="No",1,IF($D7="",1,1+(($D7*3)/100))))</f>
      </c>
      <c r="I7" s="240">
        <f aca="true" t="shared" si="1" ref="I7:I45">IF($B7="","",IF($C7="No",1,IF($E7="",1,1-(($E7*5)/100))))</f>
      </c>
      <c r="J7" s="240">
        <f aca="true" t="shared" si="2" ref="J7:J45">IF($B7="","",IF($C7="No",1,IF($F7="",1,1-(($F7*5)/100))))</f>
      </c>
      <c r="K7" s="240">
        <f aca="true" t="shared" si="3" ref="K7:K45">IF(B7="","",IF($C7="No",1,IF($G7="",1,1+(IF($G7=1,0.2,0.3)))))</f>
      </c>
    </row>
    <row r="8" spans="2:11" s="40" customFormat="1" ht="13.5">
      <c r="B8" s="414"/>
      <c r="C8" s="415"/>
      <c r="D8" s="223"/>
      <c r="E8" s="224"/>
      <c r="F8" s="224"/>
      <c r="G8" s="225"/>
      <c r="H8" s="240">
        <f t="shared" si="0"/>
      </c>
      <c r="I8" s="240">
        <f t="shared" si="1"/>
      </c>
      <c r="J8" s="240">
        <f t="shared" si="2"/>
      </c>
      <c r="K8" s="240">
        <f t="shared" si="3"/>
      </c>
    </row>
    <row r="9" spans="2:11" s="40" customFormat="1" ht="13.5">
      <c r="B9" s="320"/>
      <c r="C9" s="413"/>
      <c r="D9" s="227"/>
      <c r="E9" s="228"/>
      <c r="F9" s="228"/>
      <c r="G9" s="229"/>
      <c r="H9" s="240">
        <f t="shared" si="0"/>
      </c>
      <c r="I9" s="240">
        <f t="shared" si="1"/>
      </c>
      <c r="J9" s="240">
        <f t="shared" si="2"/>
      </c>
      <c r="K9" s="240">
        <f t="shared" si="3"/>
      </c>
    </row>
    <row r="10" spans="2:11" s="40" customFormat="1" ht="13.5">
      <c r="B10" s="414"/>
      <c r="C10" s="415"/>
      <c r="D10" s="223"/>
      <c r="E10" s="224"/>
      <c r="F10" s="224"/>
      <c r="G10" s="225"/>
      <c r="H10" s="240">
        <f t="shared" si="0"/>
      </c>
      <c r="I10" s="240">
        <f t="shared" si="1"/>
      </c>
      <c r="J10" s="240">
        <f t="shared" si="2"/>
      </c>
      <c r="K10" s="240">
        <f t="shared" si="3"/>
      </c>
    </row>
    <row r="11" spans="2:11" s="40" customFormat="1" ht="13.5">
      <c r="B11" s="320"/>
      <c r="C11" s="413"/>
      <c r="D11" s="227"/>
      <c r="E11" s="228"/>
      <c r="F11" s="228"/>
      <c r="G11" s="229"/>
      <c r="H11" s="240">
        <f t="shared" si="0"/>
      </c>
      <c r="I11" s="240">
        <f t="shared" si="1"/>
      </c>
      <c r="J11" s="240">
        <f t="shared" si="2"/>
      </c>
      <c r="K11" s="240">
        <f t="shared" si="3"/>
      </c>
    </row>
    <row r="12" spans="2:11" s="40" customFormat="1" ht="13.5">
      <c r="B12" s="414"/>
      <c r="C12" s="415"/>
      <c r="D12" s="223"/>
      <c r="E12" s="224"/>
      <c r="F12" s="224"/>
      <c r="G12" s="225"/>
      <c r="H12" s="240">
        <f t="shared" si="0"/>
      </c>
      <c r="I12" s="240">
        <f t="shared" si="1"/>
      </c>
      <c r="J12" s="240">
        <f t="shared" si="2"/>
      </c>
      <c r="K12" s="240">
        <f t="shared" si="3"/>
      </c>
    </row>
    <row r="13" spans="2:11" s="40" customFormat="1" ht="13.5">
      <c r="B13" s="320"/>
      <c r="C13" s="413"/>
      <c r="D13" s="227"/>
      <c r="E13" s="228"/>
      <c r="F13" s="228"/>
      <c r="G13" s="229"/>
      <c r="H13" s="240">
        <f t="shared" si="0"/>
      </c>
      <c r="I13" s="240">
        <f t="shared" si="1"/>
      </c>
      <c r="J13" s="240">
        <f t="shared" si="2"/>
      </c>
      <c r="K13" s="240">
        <f t="shared" si="3"/>
      </c>
    </row>
    <row r="14" spans="2:11" s="40" customFormat="1" ht="13.5">
      <c r="B14" s="414"/>
      <c r="C14" s="415"/>
      <c r="D14" s="223"/>
      <c r="E14" s="224"/>
      <c r="F14" s="224"/>
      <c r="G14" s="225"/>
      <c r="H14" s="240">
        <f t="shared" si="0"/>
      </c>
      <c r="I14" s="240">
        <f t="shared" si="1"/>
      </c>
      <c r="J14" s="240">
        <f t="shared" si="2"/>
      </c>
      <c r="K14" s="240">
        <f t="shared" si="3"/>
      </c>
    </row>
    <row r="15" spans="2:11" s="40" customFormat="1" ht="13.5">
      <c r="B15" s="320"/>
      <c r="C15" s="413"/>
      <c r="D15" s="227"/>
      <c r="E15" s="228"/>
      <c r="F15" s="228"/>
      <c r="G15" s="229"/>
      <c r="H15" s="240">
        <f t="shared" si="0"/>
      </c>
      <c r="I15" s="240">
        <f t="shared" si="1"/>
      </c>
      <c r="J15" s="240">
        <f t="shared" si="2"/>
      </c>
      <c r="K15" s="240">
        <f t="shared" si="3"/>
      </c>
    </row>
    <row r="16" spans="2:11" s="40" customFormat="1" ht="13.5">
      <c r="B16" s="414"/>
      <c r="C16" s="415"/>
      <c r="D16" s="223"/>
      <c r="E16" s="224"/>
      <c r="F16" s="224"/>
      <c r="G16" s="225"/>
      <c r="H16" s="240">
        <f t="shared" si="0"/>
      </c>
      <c r="I16" s="240">
        <f t="shared" si="1"/>
      </c>
      <c r="J16" s="240">
        <f t="shared" si="2"/>
      </c>
      <c r="K16" s="240">
        <f t="shared" si="3"/>
      </c>
    </row>
    <row r="17" spans="2:11" s="40" customFormat="1" ht="13.5">
      <c r="B17" s="320"/>
      <c r="C17" s="413"/>
      <c r="D17" s="227"/>
      <c r="E17" s="228"/>
      <c r="F17" s="228"/>
      <c r="G17" s="229"/>
      <c r="H17" s="240">
        <f t="shared" si="0"/>
      </c>
      <c r="I17" s="240">
        <f t="shared" si="1"/>
      </c>
      <c r="J17" s="240">
        <f t="shared" si="2"/>
      </c>
      <c r="K17" s="240">
        <f t="shared" si="3"/>
      </c>
    </row>
    <row r="18" spans="2:11" s="40" customFormat="1" ht="13.5">
      <c r="B18" s="414"/>
      <c r="C18" s="415"/>
      <c r="D18" s="223"/>
      <c r="E18" s="224"/>
      <c r="F18" s="224"/>
      <c r="G18" s="225"/>
      <c r="H18" s="240">
        <f t="shared" si="0"/>
      </c>
      <c r="I18" s="240">
        <f t="shared" si="1"/>
      </c>
      <c r="J18" s="240">
        <f t="shared" si="2"/>
      </c>
      <c r="K18" s="240">
        <f t="shared" si="3"/>
      </c>
    </row>
    <row r="19" spans="2:11" s="40" customFormat="1" ht="13.5">
      <c r="B19" s="320"/>
      <c r="C19" s="413"/>
      <c r="D19" s="227"/>
      <c r="E19" s="228"/>
      <c r="F19" s="228"/>
      <c r="G19" s="229"/>
      <c r="H19" s="240">
        <f t="shared" si="0"/>
      </c>
      <c r="I19" s="240">
        <f t="shared" si="1"/>
      </c>
      <c r="J19" s="240">
        <f t="shared" si="2"/>
      </c>
      <c r="K19" s="240">
        <f t="shared" si="3"/>
      </c>
    </row>
    <row r="20" spans="2:11" s="40" customFormat="1" ht="13.5">
      <c r="B20" s="414"/>
      <c r="C20" s="415"/>
      <c r="D20" s="223"/>
      <c r="E20" s="224"/>
      <c r="F20" s="224"/>
      <c r="G20" s="225"/>
      <c r="H20" s="240">
        <f t="shared" si="0"/>
      </c>
      <c r="I20" s="240">
        <f t="shared" si="1"/>
      </c>
      <c r="J20" s="240">
        <f t="shared" si="2"/>
      </c>
      <c r="K20" s="240">
        <f t="shared" si="3"/>
      </c>
    </row>
    <row r="21" spans="2:11" s="40" customFormat="1" ht="13.5">
      <c r="B21" s="320"/>
      <c r="C21" s="413"/>
      <c r="D21" s="227"/>
      <c r="E21" s="228"/>
      <c r="F21" s="228"/>
      <c r="G21" s="229"/>
      <c r="H21" s="240">
        <f t="shared" si="0"/>
      </c>
      <c r="I21" s="240">
        <f t="shared" si="1"/>
      </c>
      <c r="J21" s="240">
        <f t="shared" si="2"/>
      </c>
      <c r="K21" s="240">
        <f t="shared" si="3"/>
      </c>
    </row>
    <row r="22" spans="2:11" s="40" customFormat="1" ht="13.5">
      <c r="B22" s="414"/>
      <c r="C22" s="415"/>
      <c r="D22" s="223"/>
      <c r="E22" s="224"/>
      <c r="F22" s="224"/>
      <c r="G22" s="225"/>
      <c r="H22" s="240">
        <f t="shared" si="0"/>
      </c>
      <c r="I22" s="240">
        <f t="shared" si="1"/>
      </c>
      <c r="J22" s="240">
        <f t="shared" si="2"/>
      </c>
      <c r="K22" s="240">
        <f t="shared" si="3"/>
      </c>
    </row>
    <row r="23" spans="2:11" s="40" customFormat="1" ht="13.5">
      <c r="B23" s="320"/>
      <c r="C23" s="413"/>
      <c r="D23" s="227"/>
      <c r="E23" s="228"/>
      <c r="F23" s="228"/>
      <c r="G23" s="229"/>
      <c r="H23" s="240">
        <f t="shared" si="0"/>
      </c>
      <c r="I23" s="240">
        <f t="shared" si="1"/>
      </c>
      <c r="J23" s="240">
        <f t="shared" si="2"/>
      </c>
      <c r="K23" s="240">
        <f t="shared" si="3"/>
      </c>
    </row>
    <row r="24" spans="2:11" s="40" customFormat="1" ht="13.5">
      <c r="B24" s="414"/>
      <c r="C24" s="415"/>
      <c r="D24" s="223"/>
      <c r="E24" s="224"/>
      <c r="F24" s="224"/>
      <c r="G24" s="225"/>
      <c r="H24" s="240">
        <f t="shared" si="0"/>
      </c>
      <c r="I24" s="240">
        <f t="shared" si="1"/>
      </c>
      <c r="J24" s="240">
        <f t="shared" si="2"/>
      </c>
      <c r="K24" s="240">
        <f t="shared" si="3"/>
      </c>
    </row>
    <row r="25" spans="2:11" s="40" customFormat="1" ht="13.5">
      <c r="B25" s="320"/>
      <c r="C25" s="413"/>
      <c r="D25" s="227"/>
      <c r="E25" s="228"/>
      <c r="F25" s="228"/>
      <c r="G25" s="229"/>
      <c r="H25" s="240">
        <f t="shared" si="0"/>
      </c>
      <c r="I25" s="240">
        <f t="shared" si="1"/>
      </c>
      <c r="J25" s="240">
        <f t="shared" si="2"/>
      </c>
      <c r="K25" s="240">
        <f t="shared" si="3"/>
      </c>
    </row>
    <row r="26" spans="2:11" ht="15">
      <c r="B26" s="414"/>
      <c r="C26" s="415"/>
      <c r="D26" s="223"/>
      <c r="E26" s="416"/>
      <c r="F26" s="416"/>
      <c r="G26" s="417"/>
      <c r="H26" s="240">
        <f t="shared" si="0"/>
      </c>
      <c r="I26" s="240">
        <f t="shared" si="1"/>
      </c>
      <c r="J26" s="240">
        <f t="shared" si="2"/>
      </c>
      <c r="K26" s="240">
        <f t="shared" si="3"/>
      </c>
    </row>
    <row r="27" spans="2:11" ht="15">
      <c r="B27" s="320"/>
      <c r="C27" s="413"/>
      <c r="D27" s="227"/>
      <c r="E27" s="418"/>
      <c r="F27" s="418"/>
      <c r="G27" s="419"/>
      <c r="H27" s="240">
        <f t="shared" si="0"/>
      </c>
      <c r="I27" s="240">
        <f t="shared" si="1"/>
      </c>
      <c r="J27" s="240">
        <f t="shared" si="2"/>
      </c>
      <c r="K27" s="240">
        <f t="shared" si="3"/>
      </c>
    </row>
    <row r="28" spans="2:11" ht="15">
      <c r="B28" s="414"/>
      <c r="C28" s="415"/>
      <c r="D28" s="223"/>
      <c r="E28" s="416"/>
      <c r="F28" s="416"/>
      <c r="G28" s="417"/>
      <c r="H28" s="240">
        <f t="shared" si="0"/>
      </c>
      <c r="I28" s="240">
        <f t="shared" si="1"/>
      </c>
      <c r="J28" s="240">
        <f t="shared" si="2"/>
      </c>
      <c r="K28" s="240">
        <f t="shared" si="3"/>
      </c>
    </row>
    <row r="29" spans="2:11" ht="15">
      <c r="B29" s="320"/>
      <c r="C29" s="413"/>
      <c r="D29" s="227"/>
      <c r="E29" s="418"/>
      <c r="F29" s="418"/>
      <c r="G29" s="419"/>
      <c r="H29" s="240">
        <f t="shared" si="0"/>
      </c>
      <c r="I29" s="240">
        <f t="shared" si="1"/>
      </c>
      <c r="J29" s="240">
        <f t="shared" si="2"/>
      </c>
      <c r="K29" s="240">
        <f t="shared" si="3"/>
      </c>
    </row>
    <row r="30" spans="2:11" ht="15">
      <c r="B30" s="414"/>
      <c r="C30" s="415"/>
      <c r="D30" s="223"/>
      <c r="E30" s="416"/>
      <c r="F30" s="416"/>
      <c r="G30" s="417"/>
      <c r="H30" s="240">
        <f t="shared" si="0"/>
      </c>
      <c r="I30" s="240">
        <f t="shared" si="1"/>
      </c>
      <c r="J30" s="240">
        <f t="shared" si="2"/>
      </c>
      <c r="K30" s="240">
        <f t="shared" si="3"/>
      </c>
    </row>
    <row r="31" spans="2:11" ht="15">
      <c r="B31" s="320"/>
      <c r="C31" s="413"/>
      <c r="D31" s="227"/>
      <c r="E31" s="418"/>
      <c r="F31" s="418"/>
      <c r="G31" s="419"/>
      <c r="H31" s="240">
        <f t="shared" si="0"/>
      </c>
      <c r="I31" s="240">
        <f t="shared" si="1"/>
      </c>
      <c r="J31" s="240">
        <f t="shared" si="2"/>
      </c>
      <c r="K31" s="240">
        <f t="shared" si="3"/>
      </c>
    </row>
    <row r="32" spans="2:11" ht="15">
      <c r="B32" s="414"/>
      <c r="C32" s="415"/>
      <c r="D32" s="223"/>
      <c r="E32" s="416"/>
      <c r="F32" s="416"/>
      <c r="G32" s="417"/>
      <c r="H32" s="240">
        <f t="shared" si="0"/>
      </c>
      <c r="I32" s="240">
        <f t="shared" si="1"/>
      </c>
      <c r="J32" s="240">
        <f t="shared" si="2"/>
      </c>
      <c r="K32" s="240">
        <f t="shared" si="3"/>
      </c>
    </row>
    <row r="33" spans="2:11" ht="15">
      <c r="B33" s="320"/>
      <c r="C33" s="413"/>
      <c r="D33" s="227"/>
      <c r="E33" s="418"/>
      <c r="F33" s="418"/>
      <c r="G33" s="419"/>
      <c r="H33" s="240">
        <f t="shared" si="0"/>
      </c>
      <c r="I33" s="240">
        <f t="shared" si="1"/>
      </c>
      <c r="J33" s="240">
        <f t="shared" si="2"/>
      </c>
      <c r="K33" s="240">
        <f t="shared" si="3"/>
      </c>
    </row>
    <row r="34" spans="2:11" ht="15">
      <c r="B34" s="414"/>
      <c r="C34" s="415"/>
      <c r="D34" s="223"/>
      <c r="E34" s="416"/>
      <c r="F34" s="416"/>
      <c r="G34" s="417"/>
      <c r="H34" s="240">
        <f t="shared" si="0"/>
      </c>
      <c r="I34" s="240">
        <f t="shared" si="1"/>
      </c>
      <c r="J34" s="240">
        <f t="shared" si="2"/>
      </c>
      <c r="K34" s="240">
        <f t="shared" si="3"/>
      </c>
    </row>
    <row r="35" spans="2:11" ht="15">
      <c r="B35" s="320"/>
      <c r="C35" s="413"/>
      <c r="D35" s="227"/>
      <c r="E35" s="418"/>
      <c r="F35" s="418"/>
      <c r="G35" s="419"/>
      <c r="H35" s="240">
        <f t="shared" si="0"/>
      </c>
      <c r="I35" s="240">
        <f t="shared" si="1"/>
      </c>
      <c r="J35" s="240">
        <f t="shared" si="2"/>
      </c>
      <c r="K35" s="240">
        <f t="shared" si="3"/>
      </c>
    </row>
    <row r="36" spans="2:11" ht="15">
      <c r="B36" s="414"/>
      <c r="C36" s="415"/>
      <c r="D36" s="223"/>
      <c r="E36" s="416"/>
      <c r="F36" s="416"/>
      <c r="G36" s="417"/>
      <c r="H36" s="240">
        <f t="shared" si="0"/>
      </c>
      <c r="I36" s="240">
        <f t="shared" si="1"/>
      </c>
      <c r="J36" s="240">
        <f t="shared" si="2"/>
      </c>
      <c r="K36" s="240">
        <f t="shared" si="3"/>
      </c>
    </row>
    <row r="37" spans="2:11" ht="15">
      <c r="B37" s="320"/>
      <c r="C37" s="413"/>
      <c r="D37" s="227"/>
      <c r="E37" s="418"/>
      <c r="F37" s="418"/>
      <c r="G37" s="419"/>
      <c r="H37" s="240">
        <f t="shared" si="0"/>
      </c>
      <c r="I37" s="240">
        <f t="shared" si="1"/>
      </c>
      <c r="J37" s="240">
        <f t="shared" si="2"/>
      </c>
      <c r="K37" s="240">
        <f t="shared" si="3"/>
      </c>
    </row>
    <row r="38" spans="2:11" ht="15">
      <c r="B38" s="414"/>
      <c r="C38" s="415"/>
      <c r="D38" s="223"/>
      <c r="E38" s="416"/>
      <c r="F38" s="416"/>
      <c r="G38" s="417"/>
      <c r="H38" s="240">
        <f t="shared" si="0"/>
      </c>
      <c r="I38" s="240">
        <f t="shared" si="1"/>
      </c>
      <c r="J38" s="240">
        <f t="shared" si="2"/>
      </c>
      <c r="K38" s="240">
        <f t="shared" si="3"/>
      </c>
    </row>
    <row r="39" spans="2:11" ht="15">
      <c r="B39" s="320"/>
      <c r="C39" s="413"/>
      <c r="D39" s="227"/>
      <c r="E39" s="418"/>
      <c r="F39" s="418"/>
      <c r="G39" s="419"/>
      <c r="H39" s="240">
        <f t="shared" si="0"/>
      </c>
      <c r="I39" s="240">
        <f t="shared" si="1"/>
      </c>
      <c r="J39" s="240">
        <f t="shared" si="2"/>
      </c>
      <c r="K39" s="240">
        <f t="shared" si="3"/>
      </c>
    </row>
    <row r="40" spans="2:11" ht="15">
      <c r="B40" s="414"/>
      <c r="C40" s="415"/>
      <c r="D40" s="223"/>
      <c r="E40" s="416"/>
      <c r="F40" s="416"/>
      <c r="G40" s="417"/>
      <c r="H40" s="240">
        <f t="shared" si="0"/>
      </c>
      <c r="I40" s="240">
        <f t="shared" si="1"/>
      </c>
      <c r="J40" s="240">
        <f t="shared" si="2"/>
      </c>
      <c r="K40" s="240">
        <f t="shared" si="3"/>
      </c>
    </row>
    <row r="41" spans="2:11" ht="15">
      <c r="B41" s="320"/>
      <c r="C41" s="413"/>
      <c r="D41" s="227"/>
      <c r="E41" s="418"/>
      <c r="F41" s="418"/>
      <c r="G41" s="419"/>
      <c r="H41" s="240">
        <f t="shared" si="0"/>
      </c>
      <c r="I41" s="240">
        <f t="shared" si="1"/>
      </c>
      <c r="J41" s="240">
        <f t="shared" si="2"/>
      </c>
      <c r="K41" s="240">
        <f t="shared" si="3"/>
      </c>
    </row>
    <row r="42" spans="2:11" ht="15">
      <c r="B42" s="414"/>
      <c r="C42" s="415"/>
      <c r="D42" s="223"/>
      <c r="E42" s="416"/>
      <c r="F42" s="416"/>
      <c r="G42" s="417"/>
      <c r="H42" s="240">
        <f t="shared" si="0"/>
      </c>
      <c r="I42" s="240">
        <f t="shared" si="1"/>
      </c>
      <c r="J42" s="240">
        <f t="shared" si="2"/>
      </c>
      <c r="K42" s="240">
        <f t="shared" si="3"/>
      </c>
    </row>
    <row r="43" spans="2:11" ht="15">
      <c r="B43" s="34"/>
      <c r="C43" s="226"/>
      <c r="D43" s="36"/>
      <c r="E43" s="232"/>
      <c r="F43" s="232"/>
      <c r="G43" s="233"/>
      <c r="H43" s="40">
        <f t="shared" si="0"/>
      </c>
      <c r="I43" s="40">
        <f t="shared" si="1"/>
      </c>
      <c r="J43" s="40">
        <f t="shared" si="2"/>
      </c>
      <c r="K43" s="40">
        <f t="shared" si="3"/>
      </c>
    </row>
    <row r="44" spans="2:11" ht="15">
      <c r="B44" s="125"/>
      <c r="C44" s="222"/>
      <c r="D44" s="213"/>
      <c r="E44" s="230"/>
      <c r="F44" s="230"/>
      <c r="G44" s="231"/>
      <c r="H44" s="40">
        <f t="shared" si="0"/>
      </c>
      <c r="I44" s="40">
        <f t="shared" si="1"/>
      </c>
      <c r="J44" s="40">
        <f t="shared" si="2"/>
      </c>
      <c r="K44" s="40">
        <f t="shared" si="3"/>
      </c>
    </row>
    <row r="45" spans="2:11" ht="15">
      <c r="B45" s="34"/>
      <c r="C45" s="226"/>
      <c r="D45" s="36"/>
      <c r="E45" s="232"/>
      <c r="F45" s="232"/>
      <c r="G45" s="233"/>
      <c r="H45" s="40">
        <f t="shared" si="0"/>
      </c>
      <c r="I45" s="40">
        <f t="shared" si="1"/>
      </c>
      <c r="J45" s="40">
        <f t="shared" si="2"/>
      </c>
      <c r="K45" s="40">
        <f t="shared" si="3"/>
      </c>
    </row>
  </sheetData>
  <sheetProtection formatCells="0" formatColumns="0" formatRows="0"/>
  <mergeCells count="2">
    <mergeCell ref="B2:G2"/>
    <mergeCell ref="B3:K3"/>
  </mergeCells>
  <dataValidations count="1">
    <dataValidation type="list" allowBlank="1" showInputMessage="1" showErrorMessage="1" sqref="C6:C45">
      <formula1>Trader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B2:J68"/>
  <sheetViews>
    <sheetView showGridLines="0" tabSelected="1" workbookViewId="0" topLeftCell="A1">
      <selection activeCell="C60" sqref="C60:D60"/>
    </sheetView>
  </sheetViews>
  <sheetFormatPr defaultColWidth="9.140625" defaultRowHeight="12.75"/>
  <cols>
    <col min="1" max="1" width="1.421875" style="1" customWidth="1"/>
    <col min="2" max="2" width="15.140625" style="1" bestFit="1" customWidth="1"/>
    <col min="3" max="3" width="9.28125" style="1" customWidth="1"/>
    <col min="4" max="4" width="10.421875" style="1" customWidth="1"/>
    <col min="5" max="6" width="10.8515625" style="1" bestFit="1" customWidth="1"/>
    <col min="7" max="7" width="7.57421875" style="1" bestFit="1" customWidth="1"/>
    <col min="8" max="8" width="11.140625" style="1" bestFit="1" customWidth="1"/>
    <col min="9" max="9" width="14.57421875" style="1" bestFit="1" customWidth="1"/>
    <col min="10" max="10" width="11.57421875" style="1" bestFit="1" customWidth="1"/>
    <col min="11" max="16384" width="9.140625" style="1" customWidth="1"/>
  </cols>
  <sheetData>
    <row r="1" ht="7.5" customHeight="1" thickBot="1"/>
    <row r="2" spans="2:9" ht="21">
      <c r="B2" s="481" t="s">
        <v>61</v>
      </c>
      <c r="C2" s="482"/>
      <c r="D2" s="482"/>
      <c r="E2" s="482"/>
      <c r="F2" s="482"/>
      <c r="G2" s="483"/>
      <c r="H2" s="4"/>
      <c r="I2" s="4"/>
    </row>
    <row r="3" spans="2:9" ht="15.75" thickBot="1">
      <c r="B3" s="425" t="s">
        <v>203</v>
      </c>
      <c r="C3" s="420"/>
      <c r="D3" s="420"/>
      <c r="E3" s="420"/>
      <c r="F3" s="420"/>
      <c r="G3" s="421"/>
      <c r="H3" s="4"/>
      <c r="I3" s="4"/>
    </row>
    <row r="4" spans="2:9" ht="15">
      <c r="B4" s="19"/>
      <c r="C4" s="19"/>
      <c r="D4" s="19"/>
      <c r="E4" s="19"/>
      <c r="F4" s="19"/>
      <c r="G4" s="19"/>
      <c r="I4" s="19"/>
    </row>
    <row r="5" spans="2:10" s="18" customFormat="1" ht="30">
      <c r="B5" s="20" t="s">
        <v>1</v>
      </c>
      <c r="C5" s="15" t="s">
        <v>60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26</v>
      </c>
      <c r="I5" s="15" t="s">
        <v>80</v>
      </c>
      <c r="J5" s="16" t="s">
        <v>78</v>
      </c>
    </row>
    <row r="6" spans="2:10" s="41" customFormat="1" ht="13.5">
      <c r="B6" s="77" t="s">
        <v>6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9">
        <v>0</v>
      </c>
    </row>
    <row r="7" spans="2:10" s="41" customFormat="1" ht="13.5">
      <c r="B7" s="37" t="s">
        <v>18</v>
      </c>
      <c r="C7" s="38">
        <v>30</v>
      </c>
      <c r="D7" s="38">
        <v>25</v>
      </c>
      <c r="E7" s="38">
        <v>0</v>
      </c>
      <c r="F7" s="38">
        <v>1</v>
      </c>
      <c r="G7" s="38">
        <v>1</v>
      </c>
      <c r="H7" s="38">
        <v>1500</v>
      </c>
      <c r="I7" s="38">
        <v>2</v>
      </c>
      <c r="J7" s="39">
        <v>25000</v>
      </c>
    </row>
    <row r="8" spans="2:10" s="41" customFormat="1" ht="13.5">
      <c r="B8" s="77" t="s">
        <v>19</v>
      </c>
      <c r="C8" s="78">
        <v>60</v>
      </c>
      <c r="D8" s="78">
        <v>50</v>
      </c>
      <c r="E8" s="78">
        <v>0</v>
      </c>
      <c r="F8" s="78">
        <v>1</v>
      </c>
      <c r="G8" s="78">
        <v>1</v>
      </c>
      <c r="H8" s="78">
        <v>3000</v>
      </c>
      <c r="I8" s="78">
        <v>4</v>
      </c>
      <c r="J8" s="79">
        <v>50000</v>
      </c>
    </row>
    <row r="9" spans="2:10" s="41" customFormat="1" ht="13.5">
      <c r="B9" s="37" t="s">
        <v>20</v>
      </c>
      <c r="C9" s="38">
        <v>46</v>
      </c>
      <c r="D9" s="38">
        <v>75</v>
      </c>
      <c r="E9" s="38">
        <v>0</v>
      </c>
      <c r="F9" s="38">
        <v>1</v>
      </c>
      <c r="G9" s="38">
        <v>1</v>
      </c>
      <c r="H9" s="38">
        <v>4500</v>
      </c>
      <c r="I9" s="38">
        <v>7</v>
      </c>
      <c r="J9" s="39">
        <v>100000</v>
      </c>
    </row>
    <row r="10" spans="2:10" s="41" customFormat="1" ht="13.5">
      <c r="B10" s="77" t="s">
        <v>356</v>
      </c>
      <c r="C10" s="78">
        <v>126</v>
      </c>
      <c r="D10" s="78">
        <v>206</v>
      </c>
      <c r="E10" s="78">
        <v>0</v>
      </c>
      <c r="F10" s="78">
        <v>1</v>
      </c>
      <c r="G10" s="78">
        <v>3</v>
      </c>
      <c r="H10" s="78">
        <v>12375</v>
      </c>
      <c r="I10" s="78">
        <v>21</v>
      </c>
      <c r="J10" s="79">
        <v>350000</v>
      </c>
    </row>
    <row r="11" spans="2:10" s="41" customFormat="1" ht="13.5">
      <c r="B11" s="210" t="s">
        <v>11</v>
      </c>
      <c r="C11" s="211">
        <v>60</v>
      </c>
      <c r="D11" s="211">
        <v>0</v>
      </c>
      <c r="E11" s="211">
        <v>1</v>
      </c>
      <c r="F11" s="211">
        <v>0</v>
      </c>
      <c r="G11" s="211">
        <v>1</v>
      </c>
      <c r="H11" s="211">
        <v>3000</v>
      </c>
      <c r="I11" s="211">
        <v>5</v>
      </c>
      <c r="J11" s="212">
        <v>25000</v>
      </c>
    </row>
    <row r="12" spans="2:10" s="41" customFormat="1" ht="13.5">
      <c r="B12" s="77" t="s">
        <v>12</v>
      </c>
      <c r="C12" s="78">
        <v>60</v>
      </c>
      <c r="D12" s="78">
        <v>0</v>
      </c>
      <c r="E12" s="78">
        <v>1</v>
      </c>
      <c r="F12" s="78">
        <v>0</v>
      </c>
      <c r="G12" s="78">
        <v>1</v>
      </c>
      <c r="H12" s="78">
        <v>3000</v>
      </c>
      <c r="I12" s="78">
        <v>8</v>
      </c>
      <c r="J12" s="79">
        <v>50000</v>
      </c>
    </row>
    <row r="13" spans="2:10" s="41" customFormat="1" ht="13.5">
      <c r="B13" s="210" t="s">
        <v>13</v>
      </c>
      <c r="C13" s="211">
        <v>30</v>
      </c>
      <c r="D13" s="211">
        <v>0</v>
      </c>
      <c r="E13" s="211">
        <v>1</v>
      </c>
      <c r="F13" s="211">
        <v>0</v>
      </c>
      <c r="G13" s="211">
        <v>1</v>
      </c>
      <c r="H13" s="211">
        <v>3000</v>
      </c>
      <c r="I13" s="211">
        <v>13</v>
      </c>
      <c r="J13" s="212">
        <v>100000</v>
      </c>
    </row>
    <row r="14" spans="2:10" s="41" customFormat="1" ht="13.5">
      <c r="B14" s="77" t="s">
        <v>7</v>
      </c>
      <c r="C14" s="78">
        <v>26</v>
      </c>
      <c r="D14" s="78">
        <v>0</v>
      </c>
      <c r="E14" s="78">
        <v>0</v>
      </c>
      <c r="F14" s="78">
        <v>0</v>
      </c>
      <c r="G14" s="78">
        <v>1</v>
      </c>
      <c r="H14" s="78">
        <v>0</v>
      </c>
      <c r="I14" s="78">
        <v>0</v>
      </c>
      <c r="J14" s="79">
        <v>0</v>
      </c>
    </row>
    <row r="15" spans="2:10" s="41" customFormat="1" ht="13.5">
      <c r="B15" s="210" t="s">
        <v>8</v>
      </c>
      <c r="C15" s="211">
        <v>26</v>
      </c>
      <c r="D15" s="211">
        <v>0</v>
      </c>
      <c r="E15" s="211">
        <v>0</v>
      </c>
      <c r="F15" s="211">
        <v>0</v>
      </c>
      <c r="G15" s="211">
        <v>1</v>
      </c>
      <c r="H15" s="211">
        <v>0</v>
      </c>
      <c r="I15" s="211">
        <v>0</v>
      </c>
      <c r="J15" s="212">
        <v>0</v>
      </c>
    </row>
    <row r="16" spans="2:10" s="41" customFormat="1" ht="13.5">
      <c r="B16" s="77" t="s">
        <v>9</v>
      </c>
      <c r="C16" s="78">
        <v>26</v>
      </c>
      <c r="D16" s="78">
        <v>0</v>
      </c>
      <c r="E16" s="78">
        <v>0</v>
      </c>
      <c r="F16" s="78">
        <v>0</v>
      </c>
      <c r="G16" s="78">
        <v>1</v>
      </c>
      <c r="H16" s="78">
        <v>0</v>
      </c>
      <c r="I16" s="78">
        <v>0</v>
      </c>
      <c r="J16" s="79">
        <v>0</v>
      </c>
    </row>
    <row r="17" spans="2:10" s="41" customFormat="1" ht="13.5">
      <c r="B17" s="210" t="s">
        <v>10</v>
      </c>
      <c r="C17" s="211">
        <v>26</v>
      </c>
      <c r="D17" s="211">
        <v>0</v>
      </c>
      <c r="E17" s="211">
        <v>0</v>
      </c>
      <c r="F17" s="211">
        <v>0</v>
      </c>
      <c r="G17" s="211">
        <v>1</v>
      </c>
      <c r="H17" s="211">
        <v>0</v>
      </c>
      <c r="I17" s="211">
        <v>0</v>
      </c>
      <c r="J17" s="212">
        <v>0</v>
      </c>
    </row>
    <row r="18" spans="2:10" s="41" customFormat="1" ht="13.5">
      <c r="B18" s="77" t="s">
        <v>14</v>
      </c>
      <c r="C18" s="78">
        <v>100</v>
      </c>
      <c r="D18" s="78">
        <v>0</v>
      </c>
      <c r="E18" s="78">
        <v>0</v>
      </c>
      <c r="F18" s="78">
        <v>0</v>
      </c>
      <c r="G18" s="78">
        <v>9</v>
      </c>
      <c r="H18" s="78">
        <v>0</v>
      </c>
      <c r="I18" s="78">
        <v>0</v>
      </c>
      <c r="J18" s="79">
        <v>0</v>
      </c>
    </row>
    <row r="19" spans="2:10" s="41" customFormat="1" ht="13.5">
      <c r="B19" s="210" t="s">
        <v>15</v>
      </c>
      <c r="C19" s="211">
        <v>100</v>
      </c>
      <c r="D19" s="211">
        <v>0</v>
      </c>
      <c r="E19" s="211">
        <v>0</v>
      </c>
      <c r="F19" s="211">
        <v>0</v>
      </c>
      <c r="G19" s="211">
        <v>9</v>
      </c>
      <c r="H19" s="211">
        <v>0</v>
      </c>
      <c r="I19" s="211">
        <v>0</v>
      </c>
      <c r="J19" s="212">
        <v>0</v>
      </c>
    </row>
    <row r="20" spans="2:10" s="41" customFormat="1" ht="13.5">
      <c r="B20" s="77" t="s">
        <v>16</v>
      </c>
      <c r="C20" s="78">
        <v>100</v>
      </c>
      <c r="D20" s="78">
        <v>0</v>
      </c>
      <c r="E20" s="78">
        <v>0</v>
      </c>
      <c r="F20" s="78">
        <v>0</v>
      </c>
      <c r="G20" s="78">
        <v>9</v>
      </c>
      <c r="H20" s="78">
        <v>0</v>
      </c>
      <c r="I20" s="78">
        <v>0</v>
      </c>
      <c r="J20" s="79">
        <v>0</v>
      </c>
    </row>
    <row r="21" spans="2:10" s="41" customFormat="1" ht="13.5">
      <c r="B21" s="210" t="s">
        <v>17</v>
      </c>
      <c r="C21" s="211">
        <v>100</v>
      </c>
      <c r="D21" s="211">
        <v>0</v>
      </c>
      <c r="E21" s="211">
        <v>0</v>
      </c>
      <c r="F21" s="211">
        <v>0</v>
      </c>
      <c r="G21" s="211">
        <v>7</v>
      </c>
      <c r="H21" s="211">
        <v>0</v>
      </c>
      <c r="I21" s="211">
        <v>0</v>
      </c>
      <c r="J21" s="212">
        <v>0</v>
      </c>
    </row>
    <row r="22" spans="2:10" s="41" customFormat="1" ht="13.5">
      <c r="B22" s="77" t="s">
        <v>21</v>
      </c>
      <c r="C22" s="78">
        <v>8</v>
      </c>
      <c r="D22" s="78">
        <v>0</v>
      </c>
      <c r="E22" s="78">
        <v>0</v>
      </c>
      <c r="F22" s="78">
        <v>0</v>
      </c>
      <c r="G22" s="78">
        <v>1</v>
      </c>
      <c r="H22" s="78">
        <v>0</v>
      </c>
      <c r="I22" s="78">
        <v>0</v>
      </c>
      <c r="J22" s="79">
        <v>0</v>
      </c>
    </row>
    <row r="23" spans="2:10" s="41" customFormat="1" ht="13.5">
      <c r="B23" s="210" t="s">
        <v>22</v>
      </c>
      <c r="C23" s="211">
        <v>8</v>
      </c>
      <c r="D23" s="211">
        <v>0</v>
      </c>
      <c r="E23" s="211">
        <v>0</v>
      </c>
      <c r="F23" s="211">
        <v>0</v>
      </c>
      <c r="G23" s="211">
        <v>2</v>
      </c>
      <c r="H23" s="211">
        <v>0</v>
      </c>
      <c r="I23" s="211">
        <v>0</v>
      </c>
      <c r="J23" s="212">
        <v>0</v>
      </c>
    </row>
    <row r="24" spans="2:10" s="41" customFormat="1" ht="13.5">
      <c r="B24" s="77" t="s">
        <v>23</v>
      </c>
      <c r="C24" s="78">
        <v>18</v>
      </c>
      <c r="D24" s="78">
        <v>0</v>
      </c>
      <c r="E24" s="78">
        <v>0</v>
      </c>
      <c r="F24" s="78">
        <v>0</v>
      </c>
      <c r="G24" s="78">
        <v>2</v>
      </c>
      <c r="H24" s="78">
        <v>0</v>
      </c>
      <c r="I24" s="78">
        <v>0</v>
      </c>
      <c r="J24" s="79">
        <v>0</v>
      </c>
    </row>
    <row r="25" spans="2:10" s="41" customFormat="1" ht="13.5">
      <c r="B25" s="210" t="s">
        <v>24</v>
      </c>
      <c r="C25" s="211">
        <v>26</v>
      </c>
      <c r="D25" s="211">
        <v>0</v>
      </c>
      <c r="E25" s="211">
        <v>0</v>
      </c>
      <c r="F25" s="211">
        <v>0</v>
      </c>
      <c r="G25" s="211">
        <v>5</v>
      </c>
      <c r="H25" s="211">
        <v>0</v>
      </c>
      <c r="I25" s="211">
        <v>0</v>
      </c>
      <c r="J25" s="212">
        <v>0</v>
      </c>
    </row>
    <row r="26" spans="2:10" s="41" customFormat="1" ht="13.5">
      <c r="B26" s="77" t="s">
        <v>114</v>
      </c>
      <c r="C26" s="78">
        <v>12</v>
      </c>
      <c r="D26" s="78">
        <v>0</v>
      </c>
      <c r="E26" s="78">
        <v>0</v>
      </c>
      <c r="F26" s="78">
        <v>0</v>
      </c>
      <c r="G26" s="78">
        <v>1</v>
      </c>
      <c r="H26" s="78">
        <v>0</v>
      </c>
      <c r="I26" s="78">
        <v>0</v>
      </c>
      <c r="J26" s="79">
        <v>0</v>
      </c>
    </row>
    <row r="27" spans="2:10" s="41" customFormat="1" ht="13.5">
      <c r="B27" s="210" t="s">
        <v>25</v>
      </c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2">
        <v>0</v>
      </c>
    </row>
    <row r="29" spans="2:9" ht="15">
      <c r="B29" s="466" t="s">
        <v>89</v>
      </c>
      <c r="C29" s="467"/>
      <c r="D29" s="4"/>
      <c r="E29" s="4"/>
      <c r="F29" s="4"/>
      <c r="G29" s="4"/>
      <c r="H29" s="4"/>
      <c r="I29" s="4"/>
    </row>
    <row r="30" spans="2:9" s="41" customFormat="1" ht="13.5">
      <c r="B30" s="80" t="s">
        <v>90</v>
      </c>
      <c r="C30" s="81">
        <v>0.8</v>
      </c>
      <c r="D30" s="82"/>
      <c r="E30" s="82"/>
      <c r="F30" s="82"/>
      <c r="G30" s="82"/>
      <c r="H30" s="82"/>
      <c r="I30" s="82"/>
    </row>
    <row r="31" spans="2:9" s="41" customFormat="1" ht="13.5">
      <c r="B31" s="42" t="s">
        <v>91</v>
      </c>
      <c r="C31" s="43">
        <v>1</v>
      </c>
      <c r="D31" s="82"/>
      <c r="E31" s="82"/>
      <c r="F31" s="82"/>
      <c r="G31" s="82"/>
      <c r="H31" s="82"/>
      <c r="I31" s="82"/>
    </row>
    <row r="32" spans="2:9" ht="15">
      <c r="B32" s="4"/>
      <c r="C32" s="4"/>
      <c r="D32" s="4"/>
      <c r="E32" s="4"/>
      <c r="F32" s="4"/>
      <c r="G32" s="4"/>
      <c r="H32" s="4"/>
      <c r="I32" s="4"/>
    </row>
    <row r="33" spans="2:9" ht="15">
      <c r="B33" s="51" t="s">
        <v>204</v>
      </c>
      <c r="C33" s="4"/>
      <c r="D33" s="4"/>
      <c r="E33" s="4"/>
      <c r="F33" s="4"/>
      <c r="G33" s="4"/>
      <c r="H33" s="4"/>
      <c r="I33" s="4"/>
    </row>
    <row r="34" spans="2:9" s="41" customFormat="1" ht="13.5">
      <c r="B34" s="83"/>
      <c r="C34" s="82"/>
      <c r="D34" s="82"/>
      <c r="E34" s="82"/>
      <c r="F34" s="82"/>
      <c r="G34" s="82"/>
      <c r="H34" s="82"/>
      <c r="I34" s="82"/>
    </row>
    <row r="35" s="41" customFormat="1" ht="13.5">
      <c r="B35" s="84" t="s">
        <v>214</v>
      </c>
    </row>
    <row r="36" s="41" customFormat="1" ht="13.5">
      <c r="B36" s="83" t="s">
        <v>213</v>
      </c>
    </row>
    <row r="37" s="41" customFormat="1" ht="13.5">
      <c r="B37" s="84" t="s">
        <v>212</v>
      </c>
    </row>
    <row r="38" s="41" customFormat="1" ht="13.5">
      <c r="B38" s="83" t="s">
        <v>211</v>
      </c>
    </row>
    <row r="39" s="41" customFormat="1" ht="13.5">
      <c r="B39" s="84" t="s">
        <v>209</v>
      </c>
    </row>
    <row r="40" s="41" customFormat="1" ht="13.5">
      <c r="B40" s="83" t="s">
        <v>205</v>
      </c>
    </row>
    <row r="41" s="41" customFormat="1" ht="13.5">
      <c r="B41" s="84" t="s">
        <v>208</v>
      </c>
    </row>
    <row r="42" s="41" customFormat="1" ht="13.5">
      <c r="B42" s="83" t="s">
        <v>206</v>
      </c>
    </row>
    <row r="43" s="41" customFormat="1" ht="13.5">
      <c r="B43" s="84" t="s">
        <v>207</v>
      </c>
    </row>
    <row r="44" s="41" customFormat="1" ht="13.5">
      <c r="B44" s="83" t="s">
        <v>210</v>
      </c>
    </row>
    <row r="45" s="41" customFormat="1" ht="13.5">
      <c r="B45" s="84" t="s">
        <v>25</v>
      </c>
    </row>
    <row r="47" spans="2:4" ht="15">
      <c r="B47" s="511" t="s">
        <v>225</v>
      </c>
      <c r="C47" s="512"/>
      <c r="D47" s="512"/>
    </row>
    <row r="48" spans="2:4" s="41" customFormat="1" ht="13.5">
      <c r="B48" s="85" t="s">
        <v>237</v>
      </c>
      <c r="C48" s="503" t="s">
        <v>231</v>
      </c>
      <c r="D48" s="504"/>
    </row>
    <row r="49" spans="2:4" s="41" customFormat="1" ht="13.5">
      <c r="B49" s="86" t="s">
        <v>228</v>
      </c>
      <c r="C49" s="509" t="s">
        <v>234</v>
      </c>
      <c r="D49" s="510"/>
    </row>
    <row r="50" spans="2:4" s="41" customFormat="1" ht="13.5">
      <c r="B50" s="85" t="s">
        <v>235</v>
      </c>
      <c r="C50" s="503" t="s">
        <v>236</v>
      </c>
      <c r="D50" s="504"/>
    </row>
    <row r="51" spans="2:4" s="41" customFormat="1" ht="13.5">
      <c r="B51" s="86" t="s">
        <v>226</v>
      </c>
      <c r="C51" s="509" t="s">
        <v>231</v>
      </c>
      <c r="D51" s="510"/>
    </row>
    <row r="52" spans="2:4" s="41" customFormat="1" ht="13.5">
      <c r="B52" s="85" t="s">
        <v>229</v>
      </c>
      <c r="C52" s="503" t="s">
        <v>229</v>
      </c>
      <c r="D52" s="504"/>
    </row>
    <row r="53" spans="2:4" s="41" customFormat="1" ht="13.5">
      <c r="B53" s="86" t="s">
        <v>230</v>
      </c>
      <c r="C53" s="509" t="s">
        <v>230</v>
      </c>
      <c r="D53" s="510"/>
    </row>
    <row r="54" spans="2:4" s="41" customFormat="1" ht="13.5">
      <c r="B54" s="85" t="s">
        <v>27</v>
      </c>
      <c r="C54" s="503" t="s">
        <v>232</v>
      </c>
      <c r="D54" s="504"/>
    </row>
    <row r="55" spans="2:4" s="41" customFormat="1" ht="13.5">
      <c r="B55" s="86" t="s">
        <v>227</v>
      </c>
      <c r="C55" s="509" t="s">
        <v>233</v>
      </c>
      <c r="D55" s="510"/>
    </row>
    <row r="58" spans="2:4" ht="15">
      <c r="B58" s="507" t="s">
        <v>371</v>
      </c>
      <c r="C58" s="507"/>
      <c r="D58" s="507"/>
    </row>
    <row r="59" spans="2:4" ht="15">
      <c r="B59" s="238" t="s">
        <v>372</v>
      </c>
      <c r="C59" s="508" t="s">
        <v>373</v>
      </c>
      <c r="D59" s="508"/>
    </row>
    <row r="60" spans="2:4" ht="15">
      <c r="B60" s="237"/>
      <c r="C60" s="506"/>
      <c r="D60" s="506"/>
    </row>
    <row r="61" spans="2:4" ht="15">
      <c r="B61" s="236"/>
      <c r="C61" s="505"/>
      <c r="D61" s="505"/>
    </row>
    <row r="62" spans="2:4" ht="15">
      <c r="B62" s="237"/>
      <c r="C62" s="506"/>
      <c r="D62" s="506"/>
    </row>
    <row r="63" spans="2:4" ht="15">
      <c r="B63" s="236"/>
      <c r="C63" s="505"/>
      <c r="D63" s="505"/>
    </row>
    <row r="64" spans="2:4" ht="15">
      <c r="B64" s="237"/>
      <c r="C64" s="506"/>
      <c r="D64" s="506"/>
    </row>
    <row r="65" spans="2:4" ht="15">
      <c r="B65" s="236"/>
      <c r="C65" s="505"/>
      <c r="D65" s="505"/>
    </row>
    <row r="66" spans="2:4" ht="15">
      <c r="B66" s="237"/>
      <c r="C66" s="506"/>
      <c r="D66" s="506"/>
    </row>
    <row r="67" spans="2:4" ht="15">
      <c r="B67" s="236"/>
      <c r="C67" s="505"/>
      <c r="D67" s="505"/>
    </row>
    <row r="68" spans="2:4" ht="15">
      <c r="B68" s="237"/>
      <c r="C68" s="506"/>
      <c r="D68" s="506"/>
    </row>
  </sheetData>
  <sheetProtection formatCells="0" formatColumns="0" formatRows="0"/>
  <mergeCells count="23">
    <mergeCell ref="C53:D53"/>
    <mergeCell ref="C54:D54"/>
    <mergeCell ref="C55:D55"/>
    <mergeCell ref="C66:D66"/>
    <mergeCell ref="C65:D65"/>
    <mergeCell ref="B2:G2"/>
    <mergeCell ref="B3:G3"/>
    <mergeCell ref="B29:C29"/>
    <mergeCell ref="B47:D47"/>
    <mergeCell ref="C48:D48"/>
    <mergeCell ref="C49:D49"/>
    <mergeCell ref="C50:D50"/>
    <mergeCell ref="C51:D51"/>
    <mergeCell ref="C52:D52"/>
    <mergeCell ref="C67:D67"/>
    <mergeCell ref="C68:D68"/>
    <mergeCell ref="B58:D58"/>
    <mergeCell ref="C59:D59"/>
    <mergeCell ref="C60:D60"/>
    <mergeCell ref="C61:D61"/>
    <mergeCell ref="C62:D62"/>
    <mergeCell ref="C63:D63"/>
    <mergeCell ref="C64:D64"/>
  </mergeCells>
  <printOptions/>
  <pageMargins left="0.75" right="0.75" top="1" bottom="1" header="0.5" footer="0.5"/>
  <pageSetup horizontalDpi="600" verticalDpi="600" orientation="portrait" r:id="rId1"/>
  <ignoredErrors>
    <ignoredError sqref="C50 B52:D5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B2:D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4.8515625" style="1" bestFit="1" customWidth="1"/>
    <col min="3" max="3" width="11.28125" style="1" bestFit="1" customWidth="1"/>
    <col min="4" max="4" width="75.28125" style="1" bestFit="1" customWidth="1"/>
    <col min="5" max="16384" width="9.140625" style="1" customWidth="1"/>
  </cols>
  <sheetData>
    <row r="1" ht="7.5" customHeight="1" thickBot="1"/>
    <row r="2" spans="2:4" ht="21">
      <c r="B2" s="513" t="s">
        <v>334</v>
      </c>
      <c r="C2" s="514"/>
      <c r="D2" s="515"/>
    </row>
    <row r="3" spans="2:4" ht="18" customHeight="1" thickBot="1">
      <c r="B3" s="516" t="s">
        <v>55</v>
      </c>
      <c r="C3" s="517"/>
      <c r="D3" s="518"/>
    </row>
    <row r="4" spans="2:4" ht="15">
      <c r="B4" s="30"/>
      <c r="C4" s="19"/>
      <c r="D4" s="19"/>
    </row>
    <row r="5" spans="2:4" s="92" customFormat="1" ht="15">
      <c r="B5" s="96" t="s">
        <v>27</v>
      </c>
      <c r="C5" s="91" t="s">
        <v>28</v>
      </c>
      <c r="D5" s="97" t="s">
        <v>29</v>
      </c>
    </row>
    <row r="6" spans="2:4" s="41" customFormat="1" ht="13.5">
      <c r="B6" s="94">
        <v>38048</v>
      </c>
      <c r="C6" s="90" t="s">
        <v>335</v>
      </c>
      <c r="D6" s="95" t="s">
        <v>336</v>
      </c>
    </row>
    <row r="7" spans="2:4" s="41" customFormat="1" ht="13.5">
      <c r="B7" s="94"/>
      <c r="C7" s="90"/>
      <c r="D7" s="95" t="s">
        <v>337</v>
      </c>
    </row>
    <row r="8" spans="2:4" s="41" customFormat="1" ht="13.5">
      <c r="B8" s="93">
        <v>37973</v>
      </c>
      <c r="C8" s="38" t="s">
        <v>244</v>
      </c>
      <c r="D8" s="75" t="s">
        <v>272</v>
      </c>
    </row>
    <row r="9" spans="2:4" s="41" customFormat="1" ht="13.5">
      <c r="B9" s="93"/>
      <c r="C9" s="38"/>
      <c r="D9" s="75" t="s">
        <v>245</v>
      </c>
    </row>
    <row r="10" spans="2:4" s="41" customFormat="1" ht="13.5">
      <c r="B10" s="93"/>
      <c r="C10" s="38"/>
      <c r="D10" s="75" t="s">
        <v>246</v>
      </c>
    </row>
    <row r="11" spans="2:4" s="41" customFormat="1" ht="13.5">
      <c r="B11" s="93"/>
      <c r="C11" s="38"/>
      <c r="D11" s="75" t="s">
        <v>247</v>
      </c>
    </row>
    <row r="12" spans="2:4" s="41" customFormat="1" ht="13.5">
      <c r="B12" s="93"/>
      <c r="C12" s="38"/>
      <c r="D12" s="75" t="s">
        <v>248</v>
      </c>
    </row>
    <row r="13" spans="2:4" s="41" customFormat="1" ht="13.5">
      <c r="B13" s="93"/>
      <c r="C13" s="38"/>
      <c r="D13" s="75" t="s">
        <v>249</v>
      </c>
    </row>
    <row r="14" spans="2:4" s="41" customFormat="1" ht="13.5">
      <c r="B14" s="93"/>
      <c r="C14" s="38"/>
      <c r="D14" s="75" t="s">
        <v>250</v>
      </c>
    </row>
    <row r="15" spans="2:4" s="41" customFormat="1" ht="13.5">
      <c r="B15" s="93"/>
      <c r="C15" s="38"/>
      <c r="D15" s="75" t="s">
        <v>251</v>
      </c>
    </row>
    <row r="16" spans="2:4" s="41" customFormat="1" ht="13.5">
      <c r="B16" s="93"/>
      <c r="C16" s="38"/>
      <c r="D16" s="75" t="s">
        <v>252</v>
      </c>
    </row>
    <row r="17" spans="2:4" s="41" customFormat="1" ht="13.5">
      <c r="B17" s="93"/>
      <c r="C17" s="38"/>
      <c r="D17" s="75" t="s">
        <v>333</v>
      </c>
    </row>
    <row r="18" spans="2:4" s="41" customFormat="1" ht="13.5">
      <c r="B18" s="93"/>
      <c r="C18" s="38"/>
      <c r="D18" s="75" t="s">
        <v>253</v>
      </c>
    </row>
    <row r="19" spans="2:4" s="41" customFormat="1" ht="13.5">
      <c r="B19" s="93"/>
      <c r="C19" s="38"/>
      <c r="D19" s="75" t="s">
        <v>254</v>
      </c>
    </row>
    <row r="20" spans="2:4" s="41" customFormat="1" ht="13.5">
      <c r="B20" s="93"/>
      <c r="C20" s="38"/>
      <c r="D20" s="75" t="s">
        <v>255</v>
      </c>
    </row>
    <row r="21" spans="2:4" s="41" customFormat="1" ht="13.5">
      <c r="B21" s="93"/>
      <c r="C21" s="38"/>
      <c r="D21" s="75" t="s">
        <v>256</v>
      </c>
    </row>
    <row r="22" spans="2:4" s="41" customFormat="1" ht="13.5">
      <c r="B22" s="93"/>
      <c r="C22" s="38"/>
      <c r="D22" s="75" t="s">
        <v>266</v>
      </c>
    </row>
    <row r="23" spans="2:4" s="41" customFormat="1" ht="13.5">
      <c r="B23" s="93"/>
      <c r="C23" s="38"/>
      <c r="D23" s="75" t="s">
        <v>274</v>
      </c>
    </row>
    <row r="24" spans="2:4" s="41" customFormat="1" ht="13.5">
      <c r="B24" s="93"/>
      <c r="C24" s="38"/>
      <c r="D24" s="75" t="s">
        <v>316</v>
      </c>
    </row>
    <row r="25" spans="2:4" s="41" customFormat="1" ht="13.5">
      <c r="B25" s="93"/>
      <c r="C25" s="38"/>
      <c r="D25" s="75" t="s">
        <v>318</v>
      </c>
    </row>
    <row r="26" spans="2:4" s="41" customFormat="1" ht="13.5">
      <c r="B26" s="93"/>
      <c r="C26" s="38"/>
      <c r="D26" s="75" t="s">
        <v>332</v>
      </c>
    </row>
    <row r="27" spans="2:4" s="41" customFormat="1" ht="13.5">
      <c r="B27" s="94">
        <v>37923</v>
      </c>
      <c r="C27" s="90" t="s">
        <v>56</v>
      </c>
      <c r="D27" s="95" t="s">
        <v>57</v>
      </c>
    </row>
    <row r="28" spans="2:4" s="41" customFormat="1" ht="13.5">
      <c r="B28" s="94"/>
      <c r="C28" s="90"/>
      <c r="D28" s="95" t="s">
        <v>184</v>
      </c>
    </row>
    <row r="29" spans="2:4" s="41" customFormat="1" ht="13.5">
      <c r="B29" s="94"/>
      <c r="C29" s="90"/>
      <c r="D29" s="95" t="s">
        <v>185</v>
      </c>
    </row>
    <row r="30" spans="2:4" s="41" customFormat="1" ht="13.5">
      <c r="B30" s="94"/>
      <c r="C30" s="90"/>
      <c r="D30" s="95" t="s">
        <v>186</v>
      </c>
    </row>
    <row r="31" spans="2:4" s="41" customFormat="1" ht="13.5">
      <c r="B31" s="94"/>
      <c r="C31" s="90"/>
      <c r="D31" s="95" t="s">
        <v>196</v>
      </c>
    </row>
    <row r="32" spans="2:4" s="41" customFormat="1" ht="13.5">
      <c r="B32" s="94"/>
      <c r="C32" s="90"/>
      <c r="D32" s="95" t="s">
        <v>187</v>
      </c>
    </row>
    <row r="33" spans="2:4" s="41" customFormat="1" ht="13.5">
      <c r="B33" s="94"/>
      <c r="C33" s="90"/>
      <c r="D33" s="95" t="s">
        <v>197</v>
      </c>
    </row>
    <row r="34" spans="2:4" s="41" customFormat="1" ht="13.5">
      <c r="B34" s="94"/>
      <c r="C34" s="90"/>
      <c r="D34" s="95" t="s">
        <v>188</v>
      </c>
    </row>
    <row r="35" spans="2:4" s="41" customFormat="1" ht="13.5">
      <c r="B35" s="94"/>
      <c r="C35" s="90"/>
      <c r="D35" s="95" t="s">
        <v>189</v>
      </c>
    </row>
    <row r="36" spans="2:4" s="41" customFormat="1" ht="13.5">
      <c r="B36" s="94"/>
      <c r="C36" s="90"/>
      <c r="D36" s="95" t="s">
        <v>190</v>
      </c>
    </row>
    <row r="37" spans="2:4" s="41" customFormat="1" ht="13.5">
      <c r="B37" s="93">
        <v>37855</v>
      </c>
      <c r="C37" s="38" t="s">
        <v>30</v>
      </c>
      <c r="D37" s="75" t="s">
        <v>67</v>
      </c>
    </row>
    <row r="38" spans="2:4" s="41" customFormat="1" ht="13.5">
      <c r="B38" s="93"/>
      <c r="C38" s="38"/>
      <c r="D38" s="75" t="s">
        <v>68</v>
      </c>
    </row>
    <row r="39" spans="2:4" s="41" customFormat="1" ht="13.5">
      <c r="B39" s="93"/>
      <c r="C39" s="38"/>
      <c r="D39" s="75" t="s">
        <v>31</v>
      </c>
    </row>
    <row r="40" spans="2:4" s="41" customFormat="1" ht="13.5">
      <c r="B40" s="93"/>
      <c r="C40" s="38"/>
      <c r="D40" s="75" t="s">
        <v>32</v>
      </c>
    </row>
    <row r="41" spans="2:4" s="41" customFormat="1" ht="13.5">
      <c r="B41" s="93"/>
      <c r="C41" s="38"/>
      <c r="D41" s="75" t="s">
        <v>33</v>
      </c>
    </row>
    <row r="42" spans="2:4" s="41" customFormat="1" ht="13.5">
      <c r="B42" s="93"/>
      <c r="C42" s="38"/>
      <c r="D42" s="75" t="s">
        <v>34</v>
      </c>
    </row>
    <row r="43" spans="2:4" s="41" customFormat="1" ht="13.5">
      <c r="B43" s="93"/>
      <c r="C43" s="38"/>
      <c r="D43" s="75" t="s">
        <v>35</v>
      </c>
    </row>
    <row r="44" spans="2:4" s="41" customFormat="1" ht="13.5">
      <c r="B44" s="93"/>
      <c r="C44" s="38"/>
      <c r="D44" s="75" t="s">
        <v>36</v>
      </c>
    </row>
    <row r="45" spans="2:4" s="41" customFormat="1" ht="13.5">
      <c r="B45" s="93"/>
      <c r="C45" s="38"/>
      <c r="D45" s="75" t="s">
        <v>37</v>
      </c>
    </row>
    <row r="46" spans="2:4" s="41" customFormat="1" ht="13.5">
      <c r="B46" s="93"/>
      <c r="C46" s="38"/>
      <c r="D46" s="75" t="s">
        <v>38</v>
      </c>
    </row>
    <row r="47" spans="2:4" s="41" customFormat="1" ht="13.5">
      <c r="B47" s="94">
        <v>37851</v>
      </c>
      <c r="C47" s="90" t="s">
        <v>39</v>
      </c>
      <c r="D47" s="95" t="s">
        <v>40</v>
      </c>
    </row>
    <row r="48" spans="2:4" s="41" customFormat="1" ht="13.5">
      <c r="B48" s="94"/>
      <c r="C48" s="90"/>
      <c r="D48" s="95" t="s">
        <v>41</v>
      </c>
    </row>
    <row r="49" spans="2:4" s="41" customFormat="1" ht="13.5">
      <c r="B49" s="94"/>
      <c r="C49" s="90"/>
      <c r="D49" s="95" t="s">
        <v>42</v>
      </c>
    </row>
    <row r="50" spans="2:4" s="41" customFormat="1" ht="13.5">
      <c r="B50" s="94"/>
      <c r="C50" s="90"/>
      <c r="D50" s="95" t="s">
        <v>43</v>
      </c>
    </row>
    <row r="51" spans="2:4" s="41" customFormat="1" ht="13.5">
      <c r="B51" s="93">
        <v>37848</v>
      </c>
      <c r="C51" s="38" t="s">
        <v>44</v>
      </c>
      <c r="D51" s="75" t="s">
        <v>45</v>
      </c>
    </row>
    <row r="52" spans="2:4" s="41" customFormat="1" ht="13.5">
      <c r="B52" s="93"/>
      <c r="C52" s="38" t="s">
        <v>46</v>
      </c>
      <c r="D52" s="75" t="s">
        <v>47</v>
      </c>
    </row>
    <row r="53" spans="2:4" s="41" customFormat="1" ht="13.5">
      <c r="B53" s="93"/>
      <c r="C53" s="38"/>
      <c r="D53" s="75" t="s">
        <v>48</v>
      </c>
    </row>
    <row r="54" spans="2:4" s="41" customFormat="1" ht="13.5">
      <c r="B54" s="93"/>
      <c r="C54" s="38"/>
      <c r="D54" s="75" t="s">
        <v>49</v>
      </c>
    </row>
    <row r="55" spans="2:4" s="41" customFormat="1" ht="13.5">
      <c r="B55" s="94">
        <v>37847</v>
      </c>
      <c r="C55" s="90" t="s">
        <v>50</v>
      </c>
      <c r="D55" s="95" t="s">
        <v>51</v>
      </c>
    </row>
    <row r="56" spans="2:4" s="41" customFormat="1" ht="13.5">
      <c r="B56" s="94"/>
      <c r="C56" s="90"/>
      <c r="D56" s="95" t="s">
        <v>52</v>
      </c>
    </row>
    <row r="57" spans="2:4" s="41" customFormat="1" ht="13.5">
      <c r="B57" s="93">
        <v>37845</v>
      </c>
      <c r="C57" s="38" t="s">
        <v>53</v>
      </c>
      <c r="D57" s="75" t="s">
        <v>54</v>
      </c>
    </row>
    <row r="58" ht="15">
      <c r="B58" s="31"/>
    </row>
    <row r="59" spans="2:4" ht="15">
      <c r="B59" s="32"/>
      <c r="C59" s="32"/>
      <c r="D59" s="32"/>
    </row>
    <row r="60" spans="2:4" ht="15">
      <c r="B60" s="33"/>
      <c r="C60" s="33"/>
      <c r="D60" s="33"/>
    </row>
    <row r="61" spans="2:4" ht="15">
      <c r="B61" s="33"/>
      <c r="C61" s="33"/>
      <c r="D61" s="33"/>
    </row>
    <row r="62" spans="2:4" ht="15">
      <c r="B62" s="33"/>
      <c r="C62" s="33"/>
      <c r="D62" s="33"/>
    </row>
    <row r="63" spans="2:4" ht="15">
      <c r="B63" s="33"/>
      <c r="C63" s="33"/>
      <c r="D63" s="33"/>
    </row>
    <row r="64" ht="15">
      <c r="B64" s="31"/>
    </row>
    <row r="65" ht="15">
      <c r="B65" s="31"/>
    </row>
    <row r="66" ht="15">
      <c r="B66" s="31"/>
    </row>
    <row r="67" ht="15">
      <c r="B67" s="31"/>
    </row>
    <row r="68" ht="15">
      <c r="B68" s="31"/>
    </row>
    <row r="69" ht="15">
      <c r="B69" s="31"/>
    </row>
    <row r="70" ht="15">
      <c r="B70" s="31"/>
    </row>
    <row r="71" ht="15">
      <c r="B71" s="31"/>
    </row>
    <row r="72" ht="15">
      <c r="B72" s="31"/>
    </row>
    <row r="73" ht="15">
      <c r="B73" s="31"/>
    </row>
    <row r="74" ht="15">
      <c r="B74" s="31"/>
    </row>
    <row r="75" ht="15">
      <c r="B75" s="31"/>
    </row>
    <row r="76" ht="15">
      <c r="B76" s="31"/>
    </row>
    <row r="77" ht="15">
      <c r="B77" s="31"/>
    </row>
  </sheetData>
  <sheetProtection sheet="1" objects="1" scenarios="1" formatCells="0" formatColumns="0" formatRows="0"/>
  <mergeCells count="2">
    <mergeCell ref="B2:D2"/>
    <mergeCell ref="B3:D3"/>
  </mergeCells>
  <hyperlinks>
    <hyperlink ref="B3" r:id="rId1" display="Watch for the latest version at http://swg.medievalweapons.ne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2:J15"/>
  <sheetViews>
    <sheetView showGridLines="0" workbookViewId="0" topLeftCell="A1">
      <selection activeCell="G30" sqref="G30"/>
    </sheetView>
  </sheetViews>
  <sheetFormatPr defaultColWidth="9.140625" defaultRowHeight="12.75"/>
  <cols>
    <col min="1" max="1" width="1.421875" style="10" customWidth="1"/>
    <col min="2" max="2" width="6.140625" style="10" customWidth="1"/>
    <col min="3" max="3" width="15.00390625" style="10" bestFit="1" customWidth="1"/>
    <col min="4" max="4" width="2.7109375" style="10" bestFit="1" customWidth="1"/>
    <col min="5" max="5" width="22.140625" style="10" bestFit="1" customWidth="1"/>
    <col min="6" max="6" width="17.7109375" style="10" bestFit="1" customWidth="1"/>
    <col min="7" max="7" width="8.28125" style="10" bestFit="1" customWidth="1"/>
    <col min="8" max="9" width="9.00390625" style="10" bestFit="1" customWidth="1"/>
    <col min="10" max="10" width="8.57421875" style="10" customWidth="1"/>
    <col min="11" max="11" width="16.8515625" style="10" customWidth="1"/>
    <col min="12" max="12" width="16.8515625" style="10" bestFit="1" customWidth="1"/>
    <col min="13" max="13" width="16.8515625" style="10" customWidth="1"/>
    <col min="14" max="14" width="10.57421875" style="10" customWidth="1"/>
    <col min="15" max="15" width="19.421875" style="10" bestFit="1" customWidth="1"/>
    <col min="16" max="16" width="14.8515625" style="10" customWidth="1"/>
    <col min="17" max="17" width="15.421875" style="10" bestFit="1" customWidth="1"/>
    <col min="18" max="18" width="11.140625" style="10" bestFit="1" customWidth="1"/>
    <col min="19" max="19" width="14.8515625" style="10" bestFit="1" customWidth="1"/>
    <col min="20" max="20" width="14.421875" style="10" bestFit="1" customWidth="1"/>
    <col min="21" max="21" width="11.421875" style="10" bestFit="1" customWidth="1"/>
    <col min="22" max="22" width="13.8515625" style="10" bestFit="1" customWidth="1"/>
    <col min="23" max="23" width="16.7109375" style="10" bestFit="1" customWidth="1"/>
    <col min="24" max="24" width="11.140625" style="10" bestFit="1" customWidth="1"/>
    <col min="25" max="25" width="13.8515625" style="10" bestFit="1" customWidth="1"/>
    <col min="26" max="26" width="13.57421875" style="10" bestFit="1" customWidth="1"/>
    <col min="27" max="28" width="11.140625" style="10" bestFit="1" customWidth="1"/>
    <col min="29" max="29" width="10.57421875" style="10" bestFit="1" customWidth="1"/>
    <col min="30" max="16384" width="9.140625" style="10" customWidth="1"/>
  </cols>
  <sheetData>
    <row r="1" ht="7.5" customHeight="1" thickBot="1"/>
    <row r="2" spans="2:7" ht="21">
      <c r="B2" s="429" t="s">
        <v>198</v>
      </c>
      <c r="C2" s="430"/>
      <c r="D2" s="430"/>
      <c r="E2" s="431"/>
      <c r="F2" s="2"/>
      <c r="G2" s="2"/>
    </row>
    <row r="3" spans="2:7" ht="15.75" thickBot="1">
      <c r="B3" s="432" t="s">
        <v>260</v>
      </c>
      <c r="C3" s="433"/>
      <c r="D3" s="433"/>
      <c r="E3" s="434"/>
      <c r="F3" s="4"/>
      <c r="G3" s="4"/>
    </row>
    <row r="5" spans="2:10" s="54" customFormat="1" ht="30">
      <c r="B5" s="52" t="s">
        <v>218</v>
      </c>
      <c r="C5" s="15" t="s">
        <v>1</v>
      </c>
      <c r="D5" s="15" t="s">
        <v>66</v>
      </c>
      <c r="E5" s="15" t="s">
        <v>201</v>
      </c>
      <c r="F5" s="15" t="s">
        <v>63</v>
      </c>
      <c r="G5" s="15" t="s">
        <v>202</v>
      </c>
      <c r="H5" s="15" t="s">
        <v>219</v>
      </c>
      <c r="I5" s="15" t="s">
        <v>220</v>
      </c>
      <c r="J5" s="53" t="s">
        <v>215</v>
      </c>
    </row>
    <row r="6" spans="2:10" s="40" customFormat="1" ht="13.5">
      <c r="B6" s="241">
        <v>1</v>
      </c>
      <c r="C6" s="234">
        <f aca="true" t="shared" si="0" ref="C6:C15">IF(ISERROR(VLOOKUP(B6,MasterLotData,2,FALSE)),"",VLOOKUP(B6,MasterLotData,2,FALSE))</f>
      </c>
      <c r="D6" s="242">
        <f aca="true" t="shared" si="1" ref="D6:D15">IF(ISERROR(VLOOKUP(B6,MasterLotData,3,FALSE)),"",IF(VLOOKUP(B6,MasterLotData,3,FALSE),VLOOKUP(B6,MasterLotData,3,FALSE),""))</f>
      </c>
      <c r="E6" s="234">
        <f aca="true" t="shared" si="2" ref="E6:E15">IF(ISERROR(VLOOKUP(B6,MasterLotData,4,FALSE)),"",IF(ISBLANK(VLOOKUP(B6,MasterLotData,4,FALSE)),"",VLOOKUP(B6,MasterLotData,4,FALSE)))</f>
      </c>
      <c r="F6" s="243">
        <f>IF(ISERROR(VLOOKUP(B6,MasterLotData,32,FALSE)),"",IF(VLOOKUP(B6,MasterLotData,32,FALSE),VLOOKUP(B6,MasterLotData,32,FALSE),""))</f>
      </c>
      <c r="G6" s="234">
        <f aca="true" t="shared" si="3" ref="G6:G15">IF(ISERROR(VLOOKUP(B6,MasterLotData,6,FALSE)),"",IF(ISBLANK(VLOOKUP(B6,MasterLotData,6,FALSE)),"",VLOOKUP(B6,MasterLotData,6,FALSE)))</f>
      </c>
      <c r="H6" s="234">
        <f aca="true" t="shared" si="4" ref="H6:H15">IF(ISERROR(VLOOKUP(C6,MasterLotData,7,FALSE)),"",IF(ISBLANK(VLOOKUP(C6,MasterLotData,7,FALSE)),"",VLOOKUP(C6,MasterLotData,7,FALSE)))</f>
      </c>
      <c r="I6" s="234">
        <f aca="true" t="shared" si="5" ref="I6:I15">IF(ISERROR(VLOOKUP(D6,MasterLotData,8,FALSE)),"",IF(ISBLANK(VLOOKUP(D6,MasterLotData,8,FALSE)),"",VLOOKUP(D6,MasterLotData,8,FALSE)))</f>
      </c>
      <c r="J6" s="244">
        <f aca="true" t="shared" si="6" ref="J6:J15">IF(ISERROR(VLOOKUP(B6,MasterLotData,13,FALSE)),"",IF(ISBLANK(VLOOKUP(B6,MasterLotData,13,FALSE)),"",VLOOKUP(B6,MasterLotData,13,FALSE)))</f>
      </c>
    </row>
    <row r="7" spans="2:10" s="40" customFormat="1" ht="13.5">
      <c r="B7" s="245">
        <f>B6+1</f>
        <v>2</v>
      </c>
      <c r="C7" s="235">
        <f t="shared" si="0"/>
      </c>
      <c r="D7" s="246">
        <f t="shared" si="1"/>
      </c>
      <c r="E7" s="235">
        <f t="shared" si="2"/>
      </c>
      <c r="F7" s="247">
        <f aca="true" t="shared" si="7" ref="F7:F15">IF(ISERROR(VLOOKUP(B7,MasterLotData,32,FALSE)),"",IF(VLOOKUP(B7,MasterLotData,32,FALSE),VLOOKUP(B7,MasterLotData,32,FALSE),""))</f>
      </c>
      <c r="G7" s="235">
        <f t="shared" si="3"/>
      </c>
      <c r="H7" s="235">
        <f t="shared" si="4"/>
      </c>
      <c r="I7" s="235">
        <f t="shared" si="5"/>
      </c>
      <c r="J7" s="248">
        <f t="shared" si="6"/>
      </c>
    </row>
    <row r="8" spans="2:10" s="40" customFormat="1" ht="13.5">
      <c r="B8" s="241">
        <f aca="true" t="shared" si="8" ref="B8:B15">B7+1</f>
        <v>3</v>
      </c>
      <c r="C8" s="234">
        <f t="shared" si="0"/>
      </c>
      <c r="D8" s="242">
        <f t="shared" si="1"/>
      </c>
      <c r="E8" s="234">
        <f t="shared" si="2"/>
      </c>
      <c r="F8" s="243">
        <f t="shared" si="7"/>
      </c>
      <c r="G8" s="234">
        <f t="shared" si="3"/>
      </c>
      <c r="H8" s="234">
        <f t="shared" si="4"/>
      </c>
      <c r="I8" s="234">
        <f t="shared" si="5"/>
      </c>
      <c r="J8" s="249">
        <f t="shared" si="6"/>
      </c>
    </row>
    <row r="9" spans="2:10" s="40" customFormat="1" ht="13.5">
      <c r="B9" s="245">
        <f t="shared" si="8"/>
        <v>4</v>
      </c>
      <c r="C9" s="235">
        <f t="shared" si="0"/>
      </c>
      <c r="D9" s="246">
        <f t="shared" si="1"/>
      </c>
      <c r="E9" s="235">
        <f t="shared" si="2"/>
      </c>
      <c r="F9" s="247">
        <f t="shared" si="7"/>
      </c>
      <c r="G9" s="235">
        <f t="shared" si="3"/>
      </c>
      <c r="H9" s="235">
        <f t="shared" si="4"/>
      </c>
      <c r="I9" s="235">
        <f t="shared" si="5"/>
      </c>
      <c r="J9" s="248">
        <f t="shared" si="6"/>
      </c>
    </row>
    <row r="10" spans="2:10" s="40" customFormat="1" ht="13.5">
      <c r="B10" s="241">
        <f t="shared" si="8"/>
        <v>5</v>
      </c>
      <c r="C10" s="234">
        <f t="shared" si="0"/>
      </c>
      <c r="D10" s="242">
        <f t="shared" si="1"/>
      </c>
      <c r="E10" s="234">
        <f t="shared" si="2"/>
      </c>
      <c r="F10" s="243">
        <f t="shared" si="7"/>
      </c>
      <c r="G10" s="234">
        <f t="shared" si="3"/>
      </c>
      <c r="H10" s="234">
        <f t="shared" si="4"/>
      </c>
      <c r="I10" s="234">
        <f t="shared" si="5"/>
      </c>
      <c r="J10" s="249">
        <f t="shared" si="6"/>
      </c>
    </row>
    <row r="11" spans="2:10" s="40" customFormat="1" ht="13.5">
      <c r="B11" s="245">
        <f t="shared" si="8"/>
        <v>6</v>
      </c>
      <c r="C11" s="235">
        <f t="shared" si="0"/>
      </c>
      <c r="D11" s="246">
        <f t="shared" si="1"/>
      </c>
      <c r="E11" s="235">
        <f t="shared" si="2"/>
      </c>
      <c r="F11" s="247">
        <f t="shared" si="7"/>
      </c>
      <c r="G11" s="235">
        <f t="shared" si="3"/>
      </c>
      <c r="H11" s="235">
        <f t="shared" si="4"/>
      </c>
      <c r="I11" s="235">
        <f t="shared" si="5"/>
      </c>
      <c r="J11" s="248">
        <f t="shared" si="6"/>
      </c>
    </row>
    <row r="12" spans="2:10" s="40" customFormat="1" ht="13.5">
      <c r="B12" s="241">
        <f t="shared" si="8"/>
        <v>7</v>
      </c>
      <c r="C12" s="234">
        <f t="shared" si="0"/>
      </c>
      <c r="D12" s="242">
        <f t="shared" si="1"/>
      </c>
      <c r="E12" s="234">
        <f t="shared" si="2"/>
      </c>
      <c r="F12" s="243">
        <f t="shared" si="7"/>
      </c>
      <c r="G12" s="234">
        <f t="shared" si="3"/>
      </c>
      <c r="H12" s="234">
        <f t="shared" si="4"/>
      </c>
      <c r="I12" s="234">
        <f t="shared" si="5"/>
      </c>
      <c r="J12" s="249">
        <f t="shared" si="6"/>
      </c>
    </row>
    <row r="13" spans="2:10" s="40" customFormat="1" ht="13.5">
      <c r="B13" s="245">
        <f t="shared" si="8"/>
        <v>8</v>
      </c>
      <c r="C13" s="235">
        <f t="shared" si="0"/>
      </c>
      <c r="D13" s="246">
        <f t="shared" si="1"/>
      </c>
      <c r="E13" s="235">
        <f t="shared" si="2"/>
      </c>
      <c r="F13" s="247">
        <f t="shared" si="7"/>
      </c>
      <c r="G13" s="235">
        <f t="shared" si="3"/>
      </c>
      <c r="H13" s="235">
        <f t="shared" si="4"/>
      </c>
      <c r="I13" s="235">
        <f t="shared" si="5"/>
      </c>
      <c r="J13" s="248">
        <f t="shared" si="6"/>
      </c>
    </row>
    <row r="14" spans="2:10" s="40" customFormat="1" ht="13.5">
      <c r="B14" s="241">
        <f>B13+1</f>
        <v>9</v>
      </c>
      <c r="C14" s="234">
        <f t="shared" si="0"/>
      </c>
      <c r="D14" s="242">
        <f t="shared" si="1"/>
      </c>
      <c r="E14" s="234">
        <f t="shared" si="2"/>
      </c>
      <c r="F14" s="243">
        <f t="shared" si="7"/>
      </c>
      <c r="G14" s="234">
        <f t="shared" si="3"/>
      </c>
      <c r="H14" s="234">
        <f t="shared" si="4"/>
      </c>
      <c r="I14" s="234">
        <f t="shared" si="5"/>
      </c>
      <c r="J14" s="249">
        <f t="shared" si="6"/>
      </c>
    </row>
    <row r="15" spans="2:10" s="40" customFormat="1" ht="13.5">
      <c r="B15" s="245">
        <f t="shared" si="8"/>
        <v>10</v>
      </c>
      <c r="C15" s="235">
        <f t="shared" si="0"/>
      </c>
      <c r="D15" s="246">
        <f t="shared" si="1"/>
      </c>
      <c r="E15" s="235">
        <f t="shared" si="2"/>
      </c>
      <c r="F15" s="247">
        <f t="shared" si="7"/>
      </c>
      <c r="G15" s="235">
        <f t="shared" si="3"/>
      </c>
      <c r="H15" s="235">
        <f t="shared" si="4"/>
      </c>
      <c r="I15" s="235">
        <f t="shared" si="5"/>
      </c>
      <c r="J15" s="248">
        <f t="shared" si="6"/>
      </c>
    </row>
  </sheetData>
  <sheetProtection formatCells="0" formatColumns="0" formatRows="0"/>
  <mergeCells count="2">
    <mergeCell ref="B2:E2"/>
    <mergeCell ref="B3:E3"/>
  </mergeCells>
  <conditionalFormatting sqref="F6:F15">
    <cfRule type="cellIs" priority="1" dxfId="0" operator="between" stopIfTrue="1">
      <formula>NOW()+1</formula>
      <formula>NOW()</formula>
    </cfRule>
    <cfRule type="cellIs" priority="2" dxfId="1" operator="lessThanOrEqual" stopIfTrue="1">
      <formula>NOW()</formula>
    </cfRule>
  </conditionalFormatting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206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1.421875" style="92" customWidth="1"/>
    <col min="2" max="2" width="15.00390625" style="92" bestFit="1" customWidth="1"/>
    <col min="3" max="3" width="4.00390625" style="92" customWidth="1"/>
    <col min="4" max="4" width="22.140625" style="92" bestFit="1" customWidth="1"/>
    <col min="5" max="5" width="8.57421875" style="92" customWidth="1"/>
    <col min="6" max="7" width="8.00390625" style="92" bestFit="1" customWidth="1"/>
    <col min="8" max="8" width="17.7109375" style="92" bestFit="1" customWidth="1"/>
    <col min="9" max="9" width="6.28125" style="92" bestFit="1" customWidth="1"/>
    <col min="10" max="10" width="8.7109375" style="92" bestFit="1" customWidth="1"/>
    <col min="11" max="11" width="7.28125" style="92" bestFit="1" customWidth="1"/>
    <col min="12" max="12" width="17.7109375" style="92" bestFit="1" customWidth="1"/>
    <col min="13" max="13" width="7.140625" style="92" customWidth="1"/>
    <col min="14" max="14" width="8.7109375" style="92" bestFit="1" customWidth="1"/>
    <col min="15" max="15" width="7.7109375" style="92" bestFit="1" customWidth="1"/>
    <col min="16" max="16" width="8.57421875" style="92" bestFit="1" customWidth="1"/>
    <col min="17" max="17" width="3.00390625" style="92" bestFit="1" customWidth="1"/>
    <col min="18" max="18" width="17.7109375" style="92" bestFit="1" customWidth="1"/>
    <col min="19" max="16384" width="9.140625" style="92" customWidth="1"/>
  </cols>
  <sheetData>
    <row r="1" ht="7.5" customHeight="1" thickBot="1">
      <c r="A1" s="250"/>
    </row>
    <row r="2" spans="2:16" ht="21">
      <c r="B2" s="439" t="s">
        <v>0</v>
      </c>
      <c r="C2" s="440"/>
      <c r="D2" s="440"/>
      <c r="E2" s="441"/>
      <c r="F2" s="251"/>
      <c r="G2" s="251"/>
      <c r="H2" s="251"/>
      <c r="I2" s="251"/>
      <c r="J2" s="251"/>
      <c r="K2" s="251"/>
      <c r="L2" s="252"/>
      <c r="M2" s="251"/>
      <c r="N2" s="251"/>
      <c r="O2" s="251"/>
      <c r="P2" s="251"/>
    </row>
    <row r="3" spans="2:10" ht="15.75" thickBot="1">
      <c r="B3" s="442" t="s">
        <v>261</v>
      </c>
      <c r="C3" s="443"/>
      <c r="D3" s="443"/>
      <c r="E3" s="444"/>
      <c r="J3" s="250"/>
    </row>
    <row r="4" spans="13:18" ht="15">
      <c r="M4" s="438"/>
      <c r="N4" s="438"/>
      <c r="O4" s="438"/>
      <c r="P4" s="438"/>
      <c r="R4" s="253"/>
    </row>
    <row r="5" spans="2:16" s="3" customFormat="1" ht="30">
      <c r="B5" s="44" t="s">
        <v>1</v>
      </c>
      <c r="C5" s="45" t="s">
        <v>66</v>
      </c>
      <c r="D5" s="46" t="s">
        <v>201</v>
      </c>
      <c r="E5" s="46" t="s">
        <v>202</v>
      </c>
      <c r="F5" s="46" t="s">
        <v>219</v>
      </c>
      <c r="G5" s="46" t="s">
        <v>220</v>
      </c>
      <c r="H5" s="45" t="s">
        <v>62</v>
      </c>
      <c r="I5" s="45" t="s">
        <v>257</v>
      </c>
      <c r="J5" s="47" t="s">
        <v>85</v>
      </c>
      <c r="K5" s="48" t="s">
        <v>64</v>
      </c>
      <c r="L5" s="49" t="s">
        <v>63</v>
      </c>
      <c r="M5" s="49" t="s">
        <v>257</v>
      </c>
      <c r="N5" s="49" t="s">
        <v>85</v>
      </c>
      <c r="O5" s="49" t="s">
        <v>86</v>
      </c>
      <c r="P5" s="50" t="s">
        <v>84</v>
      </c>
    </row>
    <row r="6" spans="1:17" s="266" customFormat="1" ht="13.5">
      <c r="A6" s="254"/>
      <c r="B6" s="255" t="s">
        <v>6</v>
      </c>
      <c r="C6" s="256"/>
      <c r="D6" s="257"/>
      <c r="E6" s="258"/>
      <c r="F6" s="256"/>
      <c r="G6" s="256"/>
      <c r="H6" s="259"/>
      <c r="I6" s="256"/>
      <c r="J6" s="260"/>
      <c r="K6" s="261">
        <f>'Master Lot Table'!AF6</f>
        <v>0</v>
      </c>
      <c r="L6" s="262">
        <f>'Master Lot Table'!AG6</f>
      </c>
      <c r="M6" s="263">
        <f>'Master Lot Table'!AH6</f>
        <v>0</v>
      </c>
      <c r="N6" s="263">
        <f>'Master Lot Table'!AI6</f>
        <v>0</v>
      </c>
      <c r="O6" s="263">
        <f>'Master Lot Table'!AJ6</f>
        <v>0</v>
      </c>
      <c r="P6" s="264">
        <f>'Master Lot Table'!AK6</f>
        <v>0</v>
      </c>
      <c r="Q6" s="265"/>
    </row>
    <row r="7" spans="1:17" s="266" customFormat="1" ht="13.5">
      <c r="A7" s="254"/>
      <c r="B7" s="267" t="s">
        <v>6</v>
      </c>
      <c r="C7" s="268"/>
      <c r="D7" s="269"/>
      <c r="E7" s="270"/>
      <c r="F7" s="268"/>
      <c r="G7" s="268"/>
      <c r="H7" s="271"/>
      <c r="I7" s="268"/>
      <c r="J7" s="272"/>
      <c r="K7" s="273">
        <f>'Master Lot Table'!AF7</f>
        <v>0</v>
      </c>
      <c r="L7" s="247">
        <f>'Master Lot Table'!AG7</f>
      </c>
      <c r="M7" s="274">
        <f>'Master Lot Table'!AH7</f>
        <v>0</v>
      </c>
      <c r="N7" s="274">
        <f>'Master Lot Table'!AI7</f>
        <v>0</v>
      </c>
      <c r="O7" s="274">
        <f>'Master Lot Table'!AJ7</f>
        <v>0</v>
      </c>
      <c r="P7" s="275">
        <f>'Master Lot Table'!AK7</f>
        <v>0</v>
      </c>
      <c r="Q7" s="265"/>
    </row>
    <row r="8" spans="1:17" s="266" customFormat="1" ht="13.5">
      <c r="A8" s="254"/>
      <c r="B8" s="255" t="s">
        <v>6</v>
      </c>
      <c r="C8" s="256"/>
      <c r="D8" s="257"/>
      <c r="E8" s="258"/>
      <c r="F8" s="256"/>
      <c r="G8" s="256"/>
      <c r="H8" s="259"/>
      <c r="I8" s="256"/>
      <c r="J8" s="260"/>
      <c r="K8" s="261">
        <f>'Master Lot Table'!AF8</f>
        <v>0</v>
      </c>
      <c r="L8" s="262">
        <f>'Master Lot Table'!AG8</f>
      </c>
      <c r="M8" s="263">
        <f>'Master Lot Table'!AH8</f>
        <v>0</v>
      </c>
      <c r="N8" s="263">
        <f>'Master Lot Table'!AI8</f>
        <v>0</v>
      </c>
      <c r="O8" s="263">
        <f>'Master Lot Table'!AJ8</f>
        <v>0</v>
      </c>
      <c r="P8" s="264">
        <f>'Master Lot Table'!AK8</f>
        <v>0</v>
      </c>
      <c r="Q8" s="265"/>
    </row>
    <row r="9" spans="1:17" s="266" customFormat="1" ht="13.5">
      <c r="A9" s="254"/>
      <c r="B9" s="267" t="s">
        <v>6</v>
      </c>
      <c r="C9" s="268"/>
      <c r="D9" s="269"/>
      <c r="E9" s="270"/>
      <c r="F9" s="268"/>
      <c r="G9" s="268"/>
      <c r="H9" s="271"/>
      <c r="I9" s="268"/>
      <c r="J9" s="272"/>
      <c r="K9" s="273">
        <f>'Master Lot Table'!AF9</f>
        <v>0</v>
      </c>
      <c r="L9" s="247">
        <f>'Master Lot Table'!AG9</f>
      </c>
      <c r="M9" s="274">
        <f>'Master Lot Table'!AH9</f>
        <v>0</v>
      </c>
      <c r="N9" s="274">
        <f>'Master Lot Table'!AI9</f>
        <v>0</v>
      </c>
      <c r="O9" s="274">
        <f>'Master Lot Table'!AJ9</f>
        <v>0</v>
      </c>
      <c r="P9" s="275">
        <f>'Master Lot Table'!AK9</f>
        <v>0</v>
      </c>
      <c r="Q9" s="265"/>
    </row>
    <row r="10" spans="1:17" s="266" customFormat="1" ht="13.5">
      <c r="A10" s="254"/>
      <c r="B10" s="255" t="s">
        <v>6</v>
      </c>
      <c r="C10" s="256"/>
      <c r="D10" s="257"/>
      <c r="E10" s="258"/>
      <c r="F10" s="256"/>
      <c r="G10" s="256"/>
      <c r="H10" s="259"/>
      <c r="I10" s="256"/>
      <c r="J10" s="260"/>
      <c r="K10" s="261">
        <f>'Master Lot Table'!AF10</f>
        <v>0</v>
      </c>
      <c r="L10" s="262">
        <f>'Master Lot Table'!AG10</f>
      </c>
      <c r="M10" s="263">
        <f>'Master Lot Table'!AH10</f>
        <v>0</v>
      </c>
      <c r="N10" s="263">
        <f>'Master Lot Table'!AI10</f>
        <v>0</v>
      </c>
      <c r="O10" s="263">
        <f>'Master Lot Table'!AJ10</f>
        <v>0</v>
      </c>
      <c r="P10" s="264">
        <f>'Master Lot Table'!AK10</f>
        <v>0</v>
      </c>
      <c r="Q10" s="265"/>
    </row>
    <row r="11" spans="1:17" s="266" customFormat="1" ht="13.5">
      <c r="A11" s="254"/>
      <c r="B11" s="267" t="s">
        <v>6</v>
      </c>
      <c r="C11" s="268"/>
      <c r="D11" s="269"/>
      <c r="E11" s="270"/>
      <c r="F11" s="268"/>
      <c r="G11" s="268"/>
      <c r="H11" s="271"/>
      <c r="I11" s="268"/>
      <c r="J11" s="272"/>
      <c r="K11" s="273">
        <f>'Master Lot Table'!AF11</f>
        <v>0</v>
      </c>
      <c r="L11" s="247">
        <f>'Master Lot Table'!AG11</f>
      </c>
      <c r="M11" s="274">
        <f>'Master Lot Table'!AH11</f>
        <v>0</v>
      </c>
      <c r="N11" s="274">
        <f>'Master Lot Table'!AI11</f>
        <v>0</v>
      </c>
      <c r="O11" s="274">
        <f>'Master Lot Table'!AJ11</f>
        <v>0</v>
      </c>
      <c r="P11" s="275">
        <f>'Master Lot Table'!AK11</f>
        <v>0</v>
      </c>
      <c r="Q11" s="265"/>
    </row>
    <row r="12" spans="1:17" s="266" customFormat="1" ht="13.5">
      <c r="A12" s="254"/>
      <c r="B12" s="255" t="s">
        <v>6</v>
      </c>
      <c r="C12" s="256"/>
      <c r="D12" s="257"/>
      <c r="E12" s="258"/>
      <c r="F12" s="256"/>
      <c r="G12" s="256"/>
      <c r="H12" s="259"/>
      <c r="I12" s="256"/>
      <c r="J12" s="260"/>
      <c r="K12" s="261">
        <f>'Master Lot Table'!AF12</f>
        <v>0</v>
      </c>
      <c r="L12" s="262">
        <f>'Master Lot Table'!AG12</f>
      </c>
      <c r="M12" s="263">
        <f>'Master Lot Table'!AH12</f>
        <v>0</v>
      </c>
      <c r="N12" s="263">
        <f>'Master Lot Table'!AI12</f>
        <v>0</v>
      </c>
      <c r="O12" s="263">
        <f>'Master Lot Table'!AJ12</f>
        <v>0</v>
      </c>
      <c r="P12" s="264">
        <f>'Master Lot Table'!AK12</f>
        <v>0</v>
      </c>
      <c r="Q12" s="265"/>
    </row>
    <row r="13" spans="1:17" s="266" customFormat="1" ht="13.5">
      <c r="A13" s="254"/>
      <c r="B13" s="267" t="s">
        <v>6</v>
      </c>
      <c r="C13" s="268"/>
      <c r="D13" s="269"/>
      <c r="E13" s="270"/>
      <c r="F13" s="268"/>
      <c r="G13" s="268"/>
      <c r="H13" s="271"/>
      <c r="I13" s="268"/>
      <c r="J13" s="272"/>
      <c r="K13" s="273">
        <f>'Master Lot Table'!AF13</f>
        <v>0</v>
      </c>
      <c r="L13" s="247">
        <f>'Master Lot Table'!AG13</f>
      </c>
      <c r="M13" s="274">
        <f>'Master Lot Table'!AH13</f>
        <v>0</v>
      </c>
      <c r="N13" s="274">
        <f>'Master Lot Table'!AI13</f>
        <v>0</v>
      </c>
      <c r="O13" s="274">
        <f>'Master Lot Table'!AJ13</f>
        <v>0</v>
      </c>
      <c r="P13" s="275">
        <f>'Master Lot Table'!AK13</f>
        <v>0</v>
      </c>
      <c r="Q13" s="265"/>
    </row>
    <row r="14" spans="1:17" s="266" customFormat="1" ht="13.5">
      <c r="A14" s="254"/>
      <c r="B14" s="255" t="s">
        <v>6</v>
      </c>
      <c r="C14" s="256"/>
      <c r="D14" s="257"/>
      <c r="E14" s="258"/>
      <c r="F14" s="256"/>
      <c r="G14" s="256"/>
      <c r="H14" s="259"/>
      <c r="I14" s="256"/>
      <c r="J14" s="260"/>
      <c r="K14" s="261">
        <f>'Master Lot Table'!AF14</f>
        <v>0</v>
      </c>
      <c r="L14" s="262">
        <f>'Master Lot Table'!AG14</f>
      </c>
      <c r="M14" s="263">
        <f>'Master Lot Table'!AH14</f>
        <v>0</v>
      </c>
      <c r="N14" s="263">
        <f>'Master Lot Table'!AI14</f>
        <v>0</v>
      </c>
      <c r="O14" s="263">
        <f>'Master Lot Table'!AJ14</f>
        <v>0</v>
      </c>
      <c r="P14" s="264">
        <f>'Master Lot Table'!AK14</f>
        <v>0</v>
      </c>
      <c r="Q14" s="265"/>
    </row>
    <row r="15" spans="1:17" s="266" customFormat="1" ht="13.5">
      <c r="A15" s="254"/>
      <c r="B15" s="267" t="s">
        <v>6</v>
      </c>
      <c r="C15" s="268"/>
      <c r="D15" s="269"/>
      <c r="E15" s="270"/>
      <c r="F15" s="268"/>
      <c r="G15" s="268"/>
      <c r="H15" s="271"/>
      <c r="I15" s="268"/>
      <c r="J15" s="272"/>
      <c r="K15" s="273">
        <f>'Master Lot Table'!AF15</f>
        <v>0</v>
      </c>
      <c r="L15" s="247">
        <f>'Master Lot Table'!AG15</f>
      </c>
      <c r="M15" s="274">
        <f>'Master Lot Table'!AH15</f>
        <v>0</v>
      </c>
      <c r="N15" s="274">
        <f>'Master Lot Table'!AI15</f>
        <v>0</v>
      </c>
      <c r="O15" s="274">
        <f>'Master Lot Table'!AJ15</f>
        <v>0</v>
      </c>
      <c r="P15" s="275">
        <f>'Master Lot Table'!AK15</f>
        <v>0</v>
      </c>
      <c r="Q15" s="265"/>
    </row>
    <row r="16" spans="1:17" s="266" customFormat="1" ht="13.5">
      <c r="A16" s="254"/>
      <c r="B16" s="255" t="s">
        <v>6</v>
      </c>
      <c r="C16" s="256"/>
      <c r="D16" s="257"/>
      <c r="E16" s="258"/>
      <c r="F16" s="256"/>
      <c r="G16" s="256"/>
      <c r="H16" s="259"/>
      <c r="I16" s="256"/>
      <c r="J16" s="260"/>
      <c r="K16" s="261">
        <f>'Master Lot Table'!AF16</f>
        <v>0</v>
      </c>
      <c r="L16" s="262">
        <f>'Master Lot Table'!AG16</f>
      </c>
      <c r="M16" s="263">
        <f>'Master Lot Table'!AH16</f>
        <v>0</v>
      </c>
      <c r="N16" s="263">
        <f>'Master Lot Table'!AI16</f>
        <v>0</v>
      </c>
      <c r="O16" s="263">
        <f>'Master Lot Table'!AJ16</f>
        <v>0</v>
      </c>
      <c r="P16" s="264">
        <f>'Master Lot Table'!AK16</f>
        <v>0</v>
      </c>
      <c r="Q16" s="265"/>
    </row>
    <row r="17" spans="1:17" s="266" customFormat="1" ht="13.5">
      <c r="A17" s="254"/>
      <c r="B17" s="267" t="s">
        <v>6</v>
      </c>
      <c r="C17" s="268"/>
      <c r="D17" s="269"/>
      <c r="E17" s="270"/>
      <c r="F17" s="268"/>
      <c r="G17" s="268"/>
      <c r="H17" s="271"/>
      <c r="I17" s="268"/>
      <c r="J17" s="272"/>
      <c r="K17" s="273">
        <f>'Master Lot Table'!AF17</f>
        <v>0</v>
      </c>
      <c r="L17" s="247">
        <f>'Master Lot Table'!AG17</f>
      </c>
      <c r="M17" s="274">
        <f>'Master Lot Table'!AH17</f>
        <v>0</v>
      </c>
      <c r="N17" s="274">
        <f>'Master Lot Table'!AI17</f>
        <v>0</v>
      </c>
      <c r="O17" s="274">
        <f>'Master Lot Table'!AJ17</f>
        <v>0</v>
      </c>
      <c r="P17" s="275">
        <f>'Master Lot Table'!AK17</f>
        <v>0</v>
      </c>
      <c r="Q17" s="265"/>
    </row>
    <row r="18" spans="1:17" s="266" customFormat="1" ht="13.5">
      <c r="A18" s="254"/>
      <c r="B18" s="255" t="s">
        <v>6</v>
      </c>
      <c r="C18" s="256"/>
      <c r="D18" s="257"/>
      <c r="E18" s="258"/>
      <c r="F18" s="256"/>
      <c r="G18" s="256"/>
      <c r="H18" s="259"/>
      <c r="I18" s="256"/>
      <c r="J18" s="260"/>
      <c r="K18" s="261">
        <f>'Master Lot Table'!AF18</f>
        <v>0</v>
      </c>
      <c r="L18" s="262">
        <f>'Master Lot Table'!AG18</f>
      </c>
      <c r="M18" s="263">
        <f>'Master Lot Table'!AH18</f>
        <v>0</v>
      </c>
      <c r="N18" s="263">
        <f>'Master Lot Table'!AI18</f>
        <v>0</v>
      </c>
      <c r="O18" s="263">
        <f>'Master Lot Table'!AJ18</f>
        <v>0</v>
      </c>
      <c r="P18" s="264">
        <f>'Master Lot Table'!AK18</f>
        <v>0</v>
      </c>
      <c r="Q18" s="265"/>
    </row>
    <row r="19" spans="1:17" s="266" customFormat="1" ht="13.5">
      <c r="A19" s="254"/>
      <c r="B19" s="267" t="s">
        <v>6</v>
      </c>
      <c r="C19" s="268"/>
      <c r="D19" s="269"/>
      <c r="E19" s="270"/>
      <c r="F19" s="268"/>
      <c r="G19" s="268"/>
      <c r="H19" s="271"/>
      <c r="I19" s="268"/>
      <c r="J19" s="272"/>
      <c r="K19" s="273">
        <f>'Master Lot Table'!AF19</f>
        <v>0</v>
      </c>
      <c r="L19" s="247">
        <f>'Master Lot Table'!AG19</f>
      </c>
      <c r="M19" s="274">
        <f>'Master Lot Table'!AH19</f>
        <v>0</v>
      </c>
      <c r="N19" s="274">
        <f>'Master Lot Table'!AI19</f>
        <v>0</v>
      </c>
      <c r="O19" s="274">
        <f>'Master Lot Table'!AJ19</f>
        <v>0</v>
      </c>
      <c r="P19" s="275">
        <f>'Master Lot Table'!AK19</f>
        <v>0</v>
      </c>
      <c r="Q19" s="265"/>
    </row>
    <row r="20" spans="1:17" s="266" customFormat="1" ht="13.5">
      <c r="A20" s="254"/>
      <c r="B20" s="255" t="s">
        <v>6</v>
      </c>
      <c r="C20" s="256"/>
      <c r="D20" s="257"/>
      <c r="E20" s="258"/>
      <c r="F20" s="256"/>
      <c r="G20" s="256"/>
      <c r="H20" s="259"/>
      <c r="I20" s="256"/>
      <c r="J20" s="260"/>
      <c r="K20" s="261">
        <f>'Master Lot Table'!AF20</f>
        <v>0</v>
      </c>
      <c r="L20" s="262">
        <f>'Master Lot Table'!AG20</f>
      </c>
      <c r="M20" s="263">
        <f>'Master Lot Table'!AH20</f>
        <v>0</v>
      </c>
      <c r="N20" s="263">
        <f>'Master Lot Table'!AI20</f>
        <v>0</v>
      </c>
      <c r="O20" s="263">
        <f>'Master Lot Table'!AJ20</f>
        <v>0</v>
      </c>
      <c r="P20" s="264">
        <f>'Master Lot Table'!AK20</f>
        <v>0</v>
      </c>
      <c r="Q20" s="265"/>
    </row>
    <row r="21" spans="1:17" s="266" customFormat="1" ht="13.5">
      <c r="A21" s="254"/>
      <c r="B21" s="267" t="s">
        <v>6</v>
      </c>
      <c r="C21" s="268"/>
      <c r="D21" s="269"/>
      <c r="E21" s="270"/>
      <c r="F21" s="268"/>
      <c r="G21" s="268"/>
      <c r="H21" s="271"/>
      <c r="I21" s="268"/>
      <c r="J21" s="272"/>
      <c r="K21" s="273">
        <f>'Master Lot Table'!AF21</f>
        <v>0</v>
      </c>
      <c r="L21" s="247">
        <f>'Master Lot Table'!AG21</f>
      </c>
      <c r="M21" s="274">
        <f>'Master Lot Table'!AH21</f>
        <v>0</v>
      </c>
      <c r="N21" s="274">
        <f>'Master Lot Table'!AI21</f>
        <v>0</v>
      </c>
      <c r="O21" s="274">
        <f>'Master Lot Table'!AJ21</f>
        <v>0</v>
      </c>
      <c r="P21" s="275">
        <f>'Master Lot Table'!AK21</f>
        <v>0</v>
      </c>
      <c r="Q21" s="265"/>
    </row>
    <row r="22" spans="1:17" s="266" customFormat="1" ht="13.5">
      <c r="A22" s="254"/>
      <c r="B22" s="255" t="s">
        <v>6</v>
      </c>
      <c r="C22" s="256"/>
      <c r="D22" s="257"/>
      <c r="E22" s="258"/>
      <c r="F22" s="256"/>
      <c r="G22" s="256"/>
      <c r="H22" s="259"/>
      <c r="I22" s="256"/>
      <c r="J22" s="260"/>
      <c r="K22" s="261">
        <f>'Master Lot Table'!AF22</f>
        <v>0</v>
      </c>
      <c r="L22" s="262">
        <f>'Master Lot Table'!AG22</f>
      </c>
      <c r="M22" s="263">
        <f>'Master Lot Table'!AH22</f>
        <v>0</v>
      </c>
      <c r="N22" s="263">
        <f>'Master Lot Table'!AI22</f>
        <v>0</v>
      </c>
      <c r="O22" s="263">
        <f>'Master Lot Table'!AJ22</f>
        <v>0</v>
      </c>
      <c r="P22" s="264">
        <f>'Master Lot Table'!AK22</f>
        <v>0</v>
      </c>
      <c r="Q22" s="265"/>
    </row>
    <row r="23" spans="1:17" s="266" customFormat="1" ht="13.5">
      <c r="A23" s="254"/>
      <c r="B23" s="267" t="s">
        <v>6</v>
      </c>
      <c r="C23" s="268"/>
      <c r="D23" s="269"/>
      <c r="E23" s="270"/>
      <c r="F23" s="268"/>
      <c r="G23" s="268"/>
      <c r="H23" s="271"/>
      <c r="I23" s="268"/>
      <c r="J23" s="272"/>
      <c r="K23" s="273">
        <f>'Master Lot Table'!AF23</f>
        <v>0</v>
      </c>
      <c r="L23" s="247">
        <f>'Master Lot Table'!AG23</f>
      </c>
      <c r="M23" s="274">
        <f>'Master Lot Table'!AH23</f>
        <v>0</v>
      </c>
      <c r="N23" s="274">
        <f>'Master Lot Table'!AI23</f>
        <v>0</v>
      </c>
      <c r="O23" s="274">
        <f>'Master Lot Table'!AJ23</f>
        <v>0</v>
      </c>
      <c r="P23" s="275">
        <f>'Master Lot Table'!AK23</f>
        <v>0</v>
      </c>
      <c r="Q23" s="265"/>
    </row>
    <row r="24" spans="1:17" s="266" customFormat="1" ht="13.5">
      <c r="A24" s="254"/>
      <c r="B24" s="255" t="s">
        <v>6</v>
      </c>
      <c r="C24" s="256"/>
      <c r="D24" s="257"/>
      <c r="E24" s="258"/>
      <c r="F24" s="256"/>
      <c r="G24" s="256"/>
      <c r="H24" s="259"/>
      <c r="I24" s="256"/>
      <c r="J24" s="260"/>
      <c r="K24" s="261">
        <f>'Master Lot Table'!AF24</f>
        <v>0</v>
      </c>
      <c r="L24" s="262">
        <f>'Master Lot Table'!AG24</f>
      </c>
      <c r="M24" s="263">
        <f>'Master Lot Table'!AH24</f>
        <v>0</v>
      </c>
      <c r="N24" s="263">
        <f>'Master Lot Table'!AI24</f>
        <v>0</v>
      </c>
      <c r="O24" s="263">
        <f>'Master Lot Table'!AJ24</f>
        <v>0</v>
      </c>
      <c r="P24" s="264">
        <f>'Master Lot Table'!AK24</f>
        <v>0</v>
      </c>
      <c r="Q24" s="265"/>
    </row>
    <row r="25" spans="1:17" s="266" customFormat="1" ht="13.5">
      <c r="A25" s="254"/>
      <c r="B25" s="267" t="s">
        <v>6</v>
      </c>
      <c r="C25" s="268"/>
      <c r="D25" s="269"/>
      <c r="E25" s="270"/>
      <c r="F25" s="268"/>
      <c r="G25" s="268"/>
      <c r="H25" s="271"/>
      <c r="I25" s="268"/>
      <c r="J25" s="272"/>
      <c r="K25" s="273">
        <f>'Master Lot Table'!AF25</f>
        <v>0</v>
      </c>
      <c r="L25" s="247">
        <f>'Master Lot Table'!AG25</f>
      </c>
      <c r="M25" s="274">
        <f>'Master Lot Table'!AH25</f>
        <v>0</v>
      </c>
      <c r="N25" s="274">
        <f>'Master Lot Table'!AI25</f>
        <v>0</v>
      </c>
      <c r="O25" s="274">
        <f>'Master Lot Table'!AJ25</f>
        <v>0</v>
      </c>
      <c r="P25" s="275">
        <f>'Master Lot Table'!AK25</f>
        <v>0</v>
      </c>
      <c r="Q25" s="265"/>
    </row>
    <row r="26" spans="1:17" s="266" customFormat="1" ht="13.5">
      <c r="A26" s="254"/>
      <c r="B26" s="255" t="s">
        <v>6</v>
      </c>
      <c r="C26" s="256"/>
      <c r="D26" s="257"/>
      <c r="E26" s="258"/>
      <c r="F26" s="256"/>
      <c r="G26" s="256"/>
      <c r="H26" s="259"/>
      <c r="I26" s="256"/>
      <c r="J26" s="260"/>
      <c r="K26" s="261">
        <f>'Master Lot Table'!AF26</f>
        <v>0</v>
      </c>
      <c r="L26" s="262">
        <f>'Master Lot Table'!AG26</f>
      </c>
      <c r="M26" s="263">
        <f>'Master Lot Table'!AH26</f>
        <v>0</v>
      </c>
      <c r="N26" s="263">
        <f>'Master Lot Table'!AI26</f>
        <v>0</v>
      </c>
      <c r="O26" s="263">
        <f>'Master Lot Table'!AJ26</f>
        <v>0</v>
      </c>
      <c r="P26" s="264">
        <f>'Master Lot Table'!AK26</f>
        <v>0</v>
      </c>
      <c r="Q26" s="265"/>
    </row>
    <row r="27" spans="1:17" s="266" customFormat="1" ht="13.5">
      <c r="A27" s="254"/>
      <c r="B27" s="267" t="s">
        <v>6</v>
      </c>
      <c r="C27" s="268"/>
      <c r="D27" s="269"/>
      <c r="E27" s="270"/>
      <c r="F27" s="268"/>
      <c r="G27" s="268"/>
      <c r="H27" s="271"/>
      <c r="I27" s="268"/>
      <c r="J27" s="272"/>
      <c r="K27" s="273">
        <f>'Master Lot Table'!AF27</f>
        <v>0</v>
      </c>
      <c r="L27" s="247">
        <f>'Master Lot Table'!AG27</f>
      </c>
      <c r="M27" s="274">
        <f>'Master Lot Table'!AH27</f>
        <v>0</v>
      </c>
      <c r="N27" s="274">
        <f>'Master Lot Table'!AI27</f>
        <v>0</v>
      </c>
      <c r="O27" s="274">
        <f>'Master Lot Table'!AJ27</f>
        <v>0</v>
      </c>
      <c r="P27" s="275">
        <f>'Master Lot Table'!AK27</f>
        <v>0</v>
      </c>
      <c r="Q27" s="265"/>
    </row>
    <row r="28" spans="1:17" s="266" customFormat="1" ht="13.5">
      <c r="A28" s="254"/>
      <c r="B28" s="255" t="s">
        <v>6</v>
      </c>
      <c r="C28" s="256"/>
      <c r="D28" s="257"/>
      <c r="E28" s="258"/>
      <c r="F28" s="256"/>
      <c r="G28" s="256"/>
      <c r="H28" s="259"/>
      <c r="I28" s="256"/>
      <c r="J28" s="260"/>
      <c r="K28" s="261">
        <f>'Master Lot Table'!AF28</f>
        <v>0</v>
      </c>
      <c r="L28" s="262">
        <f>'Master Lot Table'!AG28</f>
      </c>
      <c r="M28" s="263">
        <f>'Master Lot Table'!AH28</f>
        <v>0</v>
      </c>
      <c r="N28" s="263">
        <f>'Master Lot Table'!AI28</f>
        <v>0</v>
      </c>
      <c r="O28" s="263">
        <f>'Master Lot Table'!AJ28</f>
        <v>0</v>
      </c>
      <c r="P28" s="264">
        <f>'Master Lot Table'!AK28</f>
        <v>0</v>
      </c>
      <c r="Q28" s="265"/>
    </row>
    <row r="29" spans="1:17" s="266" customFormat="1" ht="13.5">
      <c r="A29" s="254"/>
      <c r="B29" s="267" t="s">
        <v>6</v>
      </c>
      <c r="C29" s="268"/>
      <c r="D29" s="269"/>
      <c r="E29" s="270"/>
      <c r="F29" s="268"/>
      <c r="G29" s="268"/>
      <c r="H29" s="271"/>
      <c r="I29" s="268"/>
      <c r="J29" s="272"/>
      <c r="K29" s="273">
        <f>'Master Lot Table'!AF29</f>
        <v>0</v>
      </c>
      <c r="L29" s="247">
        <f>'Master Lot Table'!AG29</f>
      </c>
      <c r="M29" s="274">
        <f>'Master Lot Table'!AH29</f>
        <v>0</v>
      </c>
      <c r="N29" s="274">
        <f>'Master Lot Table'!AI29</f>
        <v>0</v>
      </c>
      <c r="O29" s="274">
        <f>'Master Lot Table'!AJ29</f>
        <v>0</v>
      </c>
      <c r="P29" s="275">
        <f>'Master Lot Table'!AK29</f>
        <v>0</v>
      </c>
      <c r="Q29" s="265"/>
    </row>
    <row r="30" spans="1:17" s="266" customFormat="1" ht="13.5">
      <c r="A30" s="254"/>
      <c r="B30" s="255" t="s">
        <v>6</v>
      </c>
      <c r="C30" s="256"/>
      <c r="D30" s="257"/>
      <c r="E30" s="258"/>
      <c r="F30" s="256"/>
      <c r="G30" s="256"/>
      <c r="H30" s="259"/>
      <c r="I30" s="256"/>
      <c r="J30" s="260"/>
      <c r="K30" s="261">
        <f>'Master Lot Table'!AF30</f>
        <v>0</v>
      </c>
      <c r="L30" s="262">
        <f>'Master Lot Table'!AG30</f>
      </c>
      <c r="M30" s="263">
        <f>'Master Lot Table'!AH30</f>
        <v>0</v>
      </c>
      <c r="N30" s="263">
        <f>'Master Lot Table'!AI30</f>
        <v>0</v>
      </c>
      <c r="O30" s="263">
        <f>'Master Lot Table'!AJ30</f>
        <v>0</v>
      </c>
      <c r="P30" s="264">
        <f>'Master Lot Table'!AK30</f>
        <v>0</v>
      </c>
      <c r="Q30" s="265"/>
    </row>
    <row r="31" spans="1:17" s="266" customFormat="1" ht="13.5">
      <c r="A31" s="254"/>
      <c r="B31" s="267" t="s">
        <v>6</v>
      </c>
      <c r="C31" s="268"/>
      <c r="D31" s="269"/>
      <c r="E31" s="270"/>
      <c r="F31" s="268"/>
      <c r="G31" s="268"/>
      <c r="H31" s="271"/>
      <c r="I31" s="268"/>
      <c r="J31" s="272"/>
      <c r="K31" s="273">
        <f>'Master Lot Table'!AF31</f>
        <v>0</v>
      </c>
      <c r="L31" s="247">
        <f>'Master Lot Table'!AG31</f>
      </c>
      <c r="M31" s="274">
        <f>'Master Lot Table'!AH31</f>
        <v>0</v>
      </c>
      <c r="N31" s="274">
        <f>'Master Lot Table'!AI31</f>
        <v>0</v>
      </c>
      <c r="O31" s="274">
        <f>'Master Lot Table'!AJ31</f>
        <v>0</v>
      </c>
      <c r="P31" s="275">
        <f>'Master Lot Table'!AK31</f>
        <v>0</v>
      </c>
      <c r="Q31" s="265"/>
    </row>
    <row r="32" spans="1:17" s="266" customFormat="1" ht="13.5">
      <c r="A32" s="254"/>
      <c r="B32" s="255" t="s">
        <v>6</v>
      </c>
      <c r="C32" s="256"/>
      <c r="D32" s="257"/>
      <c r="E32" s="258"/>
      <c r="F32" s="256"/>
      <c r="G32" s="256"/>
      <c r="H32" s="259"/>
      <c r="I32" s="256"/>
      <c r="J32" s="260"/>
      <c r="K32" s="261">
        <f>'Master Lot Table'!AF32</f>
        <v>0</v>
      </c>
      <c r="L32" s="262">
        <f>'Master Lot Table'!AG32</f>
      </c>
      <c r="M32" s="263">
        <f>'Master Lot Table'!AH32</f>
        <v>0</v>
      </c>
      <c r="N32" s="263">
        <f>'Master Lot Table'!AI32</f>
        <v>0</v>
      </c>
      <c r="O32" s="263">
        <f>'Master Lot Table'!AJ32</f>
        <v>0</v>
      </c>
      <c r="P32" s="264">
        <f>'Master Lot Table'!AK32</f>
        <v>0</v>
      </c>
      <c r="Q32" s="265"/>
    </row>
    <row r="33" spans="1:17" s="266" customFormat="1" ht="13.5">
      <c r="A33" s="254"/>
      <c r="B33" s="267" t="s">
        <v>6</v>
      </c>
      <c r="C33" s="268"/>
      <c r="D33" s="269"/>
      <c r="E33" s="270"/>
      <c r="F33" s="268"/>
      <c r="G33" s="268"/>
      <c r="H33" s="271"/>
      <c r="I33" s="268"/>
      <c r="J33" s="272"/>
      <c r="K33" s="273">
        <f>'Master Lot Table'!AF33</f>
        <v>0</v>
      </c>
      <c r="L33" s="247">
        <f>'Master Lot Table'!AG33</f>
      </c>
      <c r="M33" s="274">
        <f>'Master Lot Table'!AH33</f>
        <v>0</v>
      </c>
      <c r="N33" s="274">
        <f>'Master Lot Table'!AI33</f>
        <v>0</v>
      </c>
      <c r="O33" s="274">
        <f>'Master Lot Table'!AJ33</f>
        <v>0</v>
      </c>
      <c r="P33" s="275">
        <f>'Master Lot Table'!AK33</f>
        <v>0</v>
      </c>
      <c r="Q33" s="265"/>
    </row>
    <row r="34" spans="1:17" s="266" customFormat="1" ht="13.5">
      <c r="A34" s="254"/>
      <c r="B34" s="255" t="s">
        <v>6</v>
      </c>
      <c r="C34" s="256"/>
      <c r="D34" s="257"/>
      <c r="E34" s="258"/>
      <c r="F34" s="256"/>
      <c r="G34" s="256"/>
      <c r="H34" s="259"/>
      <c r="I34" s="256"/>
      <c r="J34" s="260"/>
      <c r="K34" s="261">
        <f>'Master Lot Table'!AF34</f>
        <v>0</v>
      </c>
      <c r="L34" s="262">
        <f>'Master Lot Table'!AG34</f>
      </c>
      <c r="M34" s="263">
        <f>'Master Lot Table'!AH34</f>
        <v>0</v>
      </c>
      <c r="N34" s="263">
        <f>'Master Lot Table'!AI34</f>
        <v>0</v>
      </c>
      <c r="O34" s="263">
        <f>'Master Lot Table'!AJ34</f>
        <v>0</v>
      </c>
      <c r="P34" s="264">
        <f>'Master Lot Table'!AK34</f>
        <v>0</v>
      </c>
      <c r="Q34" s="265"/>
    </row>
    <row r="35" spans="1:17" s="266" customFormat="1" ht="13.5">
      <c r="A35" s="254"/>
      <c r="B35" s="267" t="s">
        <v>6</v>
      </c>
      <c r="C35" s="268"/>
      <c r="D35" s="269"/>
      <c r="E35" s="270"/>
      <c r="F35" s="268"/>
      <c r="G35" s="268"/>
      <c r="H35" s="271"/>
      <c r="I35" s="268"/>
      <c r="J35" s="272"/>
      <c r="K35" s="273">
        <f>'Master Lot Table'!AF35</f>
        <v>0</v>
      </c>
      <c r="L35" s="247">
        <f>'Master Lot Table'!AG35</f>
      </c>
      <c r="M35" s="274">
        <f>'Master Lot Table'!AH35</f>
        <v>0</v>
      </c>
      <c r="N35" s="274">
        <f>'Master Lot Table'!AI35</f>
        <v>0</v>
      </c>
      <c r="O35" s="274">
        <f>'Master Lot Table'!AJ35</f>
        <v>0</v>
      </c>
      <c r="P35" s="275">
        <f>'Master Lot Table'!AK35</f>
        <v>0</v>
      </c>
      <c r="Q35" s="265"/>
    </row>
    <row r="36" spans="1:17" s="266" customFormat="1" ht="13.5">
      <c r="A36" s="254"/>
      <c r="B36" s="255" t="s">
        <v>6</v>
      </c>
      <c r="C36" s="256"/>
      <c r="D36" s="257"/>
      <c r="E36" s="258"/>
      <c r="F36" s="256"/>
      <c r="G36" s="256"/>
      <c r="H36" s="259"/>
      <c r="I36" s="256"/>
      <c r="J36" s="260"/>
      <c r="K36" s="261">
        <f>'Master Lot Table'!AF36</f>
        <v>0</v>
      </c>
      <c r="L36" s="262">
        <f>'Master Lot Table'!AG36</f>
      </c>
      <c r="M36" s="263">
        <f>'Master Lot Table'!AH36</f>
        <v>0</v>
      </c>
      <c r="N36" s="263">
        <f>'Master Lot Table'!AI36</f>
        <v>0</v>
      </c>
      <c r="O36" s="263">
        <f>'Master Lot Table'!AJ36</f>
        <v>0</v>
      </c>
      <c r="P36" s="264">
        <f>'Master Lot Table'!AK36</f>
        <v>0</v>
      </c>
      <c r="Q36" s="265"/>
    </row>
    <row r="37" spans="1:17" s="266" customFormat="1" ht="13.5">
      <c r="A37" s="254"/>
      <c r="B37" s="267" t="s">
        <v>6</v>
      </c>
      <c r="C37" s="268"/>
      <c r="D37" s="269"/>
      <c r="E37" s="270"/>
      <c r="F37" s="268"/>
      <c r="G37" s="268"/>
      <c r="H37" s="271"/>
      <c r="I37" s="268"/>
      <c r="J37" s="272"/>
      <c r="K37" s="273">
        <f>'Master Lot Table'!AF37</f>
        <v>0</v>
      </c>
      <c r="L37" s="247">
        <f>'Master Lot Table'!AG37</f>
      </c>
      <c r="M37" s="274">
        <f>'Master Lot Table'!AH37</f>
        <v>0</v>
      </c>
      <c r="N37" s="274">
        <f>'Master Lot Table'!AI37</f>
        <v>0</v>
      </c>
      <c r="O37" s="274">
        <f>'Master Lot Table'!AJ37</f>
        <v>0</v>
      </c>
      <c r="P37" s="275">
        <f>'Master Lot Table'!AK37</f>
        <v>0</v>
      </c>
      <c r="Q37" s="265"/>
    </row>
    <row r="38" spans="1:17" s="266" customFormat="1" ht="13.5">
      <c r="A38" s="254"/>
      <c r="B38" s="255" t="s">
        <v>6</v>
      </c>
      <c r="C38" s="256"/>
      <c r="D38" s="257"/>
      <c r="E38" s="258"/>
      <c r="F38" s="256"/>
      <c r="G38" s="256"/>
      <c r="H38" s="259"/>
      <c r="I38" s="256"/>
      <c r="J38" s="260"/>
      <c r="K38" s="261">
        <f>'Master Lot Table'!AF38</f>
        <v>0</v>
      </c>
      <c r="L38" s="262">
        <f>'Master Lot Table'!AG38</f>
      </c>
      <c r="M38" s="263">
        <f>'Master Lot Table'!AH38</f>
        <v>0</v>
      </c>
      <c r="N38" s="263">
        <f>'Master Lot Table'!AI38</f>
        <v>0</v>
      </c>
      <c r="O38" s="263">
        <f>'Master Lot Table'!AJ38</f>
        <v>0</v>
      </c>
      <c r="P38" s="264">
        <f>'Master Lot Table'!AK38</f>
        <v>0</v>
      </c>
      <c r="Q38" s="265"/>
    </row>
    <row r="39" spans="1:17" s="266" customFormat="1" ht="13.5">
      <c r="A39" s="254"/>
      <c r="B39" s="267" t="s">
        <v>6</v>
      </c>
      <c r="C39" s="268"/>
      <c r="D39" s="269"/>
      <c r="E39" s="270"/>
      <c r="F39" s="268"/>
      <c r="G39" s="268"/>
      <c r="H39" s="271"/>
      <c r="I39" s="268"/>
      <c r="J39" s="272"/>
      <c r="K39" s="273">
        <f>'Master Lot Table'!AF39</f>
        <v>0</v>
      </c>
      <c r="L39" s="247">
        <f>'Master Lot Table'!AG39</f>
      </c>
      <c r="M39" s="274">
        <f>'Master Lot Table'!AH39</f>
        <v>0</v>
      </c>
      <c r="N39" s="274">
        <f>'Master Lot Table'!AI39</f>
        <v>0</v>
      </c>
      <c r="O39" s="274">
        <f>'Master Lot Table'!AJ39</f>
        <v>0</v>
      </c>
      <c r="P39" s="275">
        <f>'Master Lot Table'!AK39</f>
        <v>0</v>
      </c>
      <c r="Q39" s="265"/>
    </row>
    <row r="40" spans="1:17" s="266" customFormat="1" ht="13.5">
      <c r="A40" s="254"/>
      <c r="B40" s="255" t="s">
        <v>6</v>
      </c>
      <c r="C40" s="256"/>
      <c r="D40" s="257"/>
      <c r="E40" s="258"/>
      <c r="F40" s="256"/>
      <c r="G40" s="256"/>
      <c r="H40" s="259"/>
      <c r="I40" s="256"/>
      <c r="J40" s="260"/>
      <c r="K40" s="261">
        <f>'Master Lot Table'!AF40</f>
        <v>0</v>
      </c>
      <c r="L40" s="262">
        <f>'Master Lot Table'!AG40</f>
      </c>
      <c r="M40" s="263">
        <f>'Master Lot Table'!AH40</f>
        <v>0</v>
      </c>
      <c r="N40" s="263">
        <f>'Master Lot Table'!AI40</f>
        <v>0</v>
      </c>
      <c r="O40" s="263">
        <f>'Master Lot Table'!AJ40</f>
        <v>0</v>
      </c>
      <c r="P40" s="264">
        <f>'Master Lot Table'!AK40</f>
        <v>0</v>
      </c>
      <c r="Q40" s="265"/>
    </row>
    <row r="41" spans="1:17" s="266" customFormat="1" ht="13.5">
      <c r="A41" s="254"/>
      <c r="B41" s="267" t="s">
        <v>6</v>
      </c>
      <c r="C41" s="268"/>
      <c r="D41" s="269"/>
      <c r="E41" s="270"/>
      <c r="F41" s="268"/>
      <c r="G41" s="268"/>
      <c r="H41" s="271"/>
      <c r="I41" s="268"/>
      <c r="J41" s="272"/>
      <c r="K41" s="273">
        <f>'Master Lot Table'!AF41</f>
        <v>0</v>
      </c>
      <c r="L41" s="247">
        <f>'Master Lot Table'!AG41</f>
      </c>
      <c r="M41" s="274">
        <f>'Master Lot Table'!AH41</f>
        <v>0</v>
      </c>
      <c r="N41" s="274">
        <f>'Master Lot Table'!AI41</f>
        <v>0</v>
      </c>
      <c r="O41" s="274">
        <f>'Master Lot Table'!AJ41</f>
        <v>0</v>
      </c>
      <c r="P41" s="275">
        <f>'Master Lot Table'!AK41</f>
        <v>0</v>
      </c>
      <c r="Q41" s="265"/>
    </row>
    <row r="42" spans="1:17" s="266" customFormat="1" ht="13.5">
      <c r="A42" s="254"/>
      <c r="B42" s="255" t="s">
        <v>6</v>
      </c>
      <c r="C42" s="256"/>
      <c r="D42" s="257"/>
      <c r="E42" s="258"/>
      <c r="F42" s="256"/>
      <c r="G42" s="256"/>
      <c r="H42" s="259"/>
      <c r="I42" s="256"/>
      <c r="J42" s="260"/>
      <c r="K42" s="261">
        <f>'Master Lot Table'!AF42</f>
        <v>0</v>
      </c>
      <c r="L42" s="262">
        <f>'Master Lot Table'!AG42</f>
      </c>
      <c r="M42" s="263">
        <f>'Master Lot Table'!AH42</f>
        <v>0</v>
      </c>
      <c r="N42" s="263">
        <f>'Master Lot Table'!AI42</f>
        <v>0</v>
      </c>
      <c r="O42" s="263">
        <f>'Master Lot Table'!AJ42</f>
        <v>0</v>
      </c>
      <c r="P42" s="264">
        <f>'Master Lot Table'!AK42</f>
        <v>0</v>
      </c>
      <c r="Q42" s="265"/>
    </row>
    <row r="43" spans="1:17" s="266" customFormat="1" ht="13.5">
      <c r="A43" s="254"/>
      <c r="B43" s="267" t="s">
        <v>6</v>
      </c>
      <c r="C43" s="268"/>
      <c r="D43" s="269"/>
      <c r="E43" s="270"/>
      <c r="F43" s="268"/>
      <c r="G43" s="268"/>
      <c r="H43" s="271"/>
      <c r="I43" s="268"/>
      <c r="J43" s="272"/>
      <c r="K43" s="273">
        <f>'Master Lot Table'!AF43</f>
        <v>0</v>
      </c>
      <c r="L43" s="247">
        <f>'Master Lot Table'!AG43</f>
      </c>
      <c r="M43" s="274">
        <f>'Master Lot Table'!AH43</f>
        <v>0</v>
      </c>
      <c r="N43" s="274">
        <f>'Master Lot Table'!AI43</f>
        <v>0</v>
      </c>
      <c r="O43" s="274">
        <f>'Master Lot Table'!AJ43</f>
        <v>0</v>
      </c>
      <c r="P43" s="275">
        <f>'Master Lot Table'!AK43</f>
        <v>0</v>
      </c>
      <c r="Q43" s="265"/>
    </row>
    <row r="44" spans="1:17" s="266" customFormat="1" ht="13.5">
      <c r="A44" s="254"/>
      <c r="B44" s="255" t="s">
        <v>6</v>
      </c>
      <c r="C44" s="256"/>
      <c r="D44" s="257"/>
      <c r="E44" s="258"/>
      <c r="F44" s="256"/>
      <c r="G44" s="256"/>
      <c r="H44" s="259"/>
      <c r="I44" s="256"/>
      <c r="J44" s="260"/>
      <c r="K44" s="261">
        <f>'Master Lot Table'!AF44</f>
        <v>0</v>
      </c>
      <c r="L44" s="262">
        <f>'Master Lot Table'!AG44</f>
      </c>
      <c r="M44" s="263">
        <f>'Master Lot Table'!AH44</f>
        <v>0</v>
      </c>
      <c r="N44" s="263">
        <f>'Master Lot Table'!AI44</f>
        <v>0</v>
      </c>
      <c r="O44" s="263">
        <f>'Master Lot Table'!AJ44</f>
        <v>0</v>
      </c>
      <c r="P44" s="264">
        <f>'Master Lot Table'!AK44</f>
        <v>0</v>
      </c>
      <c r="Q44" s="265"/>
    </row>
    <row r="45" spans="1:17" s="266" customFormat="1" ht="13.5">
      <c r="A45" s="254"/>
      <c r="B45" s="267" t="s">
        <v>6</v>
      </c>
      <c r="C45" s="268"/>
      <c r="D45" s="269"/>
      <c r="E45" s="270"/>
      <c r="F45" s="268"/>
      <c r="G45" s="268"/>
      <c r="H45" s="271"/>
      <c r="I45" s="268"/>
      <c r="J45" s="272"/>
      <c r="K45" s="273">
        <f>'Master Lot Table'!AF45</f>
        <v>0</v>
      </c>
      <c r="L45" s="247">
        <f>'Master Lot Table'!AG45</f>
      </c>
      <c r="M45" s="274">
        <f>'Master Lot Table'!AH45</f>
        <v>0</v>
      </c>
      <c r="N45" s="274">
        <f>'Master Lot Table'!AI45</f>
        <v>0</v>
      </c>
      <c r="O45" s="274">
        <f>'Master Lot Table'!AJ45</f>
        <v>0</v>
      </c>
      <c r="P45" s="275">
        <f>'Master Lot Table'!AK45</f>
        <v>0</v>
      </c>
      <c r="Q45" s="265"/>
    </row>
    <row r="46" spans="1:17" s="266" customFormat="1" ht="13.5">
      <c r="A46" s="254"/>
      <c r="B46" s="255" t="s">
        <v>6</v>
      </c>
      <c r="C46" s="256"/>
      <c r="D46" s="257"/>
      <c r="E46" s="258"/>
      <c r="F46" s="256"/>
      <c r="G46" s="256"/>
      <c r="H46" s="259"/>
      <c r="I46" s="256"/>
      <c r="J46" s="260"/>
      <c r="K46" s="261">
        <f>'Master Lot Table'!AF46</f>
        <v>0</v>
      </c>
      <c r="L46" s="262">
        <f>'Master Lot Table'!AG46</f>
      </c>
      <c r="M46" s="263">
        <f>'Master Lot Table'!AH46</f>
        <v>0</v>
      </c>
      <c r="N46" s="263">
        <f>'Master Lot Table'!AI46</f>
        <v>0</v>
      </c>
      <c r="O46" s="263">
        <f>'Master Lot Table'!AJ46</f>
        <v>0</v>
      </c>
      <c r="P46" s="264">
        <f>'Master Lot Table'!AK46</f>
        <v>0</v>
      </c>
      <c r="Q46" s="265"/>
    </row>
    <row r="47" spans="1:17" s="266" customFormat="1" ht="13.5">
      <c r="A47" s="254"/>
      <c r="B47" s="267" t="s">
        <v>6</v>
      </c>
      <c r="C47" s="268"/>
      <c r="D47" s="269"/>
      <c r="E47" s="270"/>
      <c r="F47" s="268"/>
      <c r="G47" s="268"/>
      <c r="H47" s="271"/>
      <c r="I47" s="268"/>
      <c r="J47" s="272"/>
      <c r="K47" s="273">
        <f>'Master Lot Table'!AF47</f>
        <v>0</v>
      </c>
      <c r="L47" s="247">
        <f>'Master Lot Table'!AG47</f>
      </c>
      <c r="M47" s="274">
        <f>'Master Lot Table'!AH47</f>
        <v>0</v>
      </c>
      <c r="N47" s="274">
        <f>'Master Lot Table'!AI47</f>
        <v>0</v>
      </c>
      <c r="O47" s="274">
        <f>'Master Lot Table'!AJ47</f>
        <v>0</v>
      </c>
      <c r="P47" s="275">
        <f>'Master Lot Table'!AK47</f>
        <v>0</v>
      </c>
      <c r="Q47" s="265"/>
    </row>
    <row r="48" spans="1:17" s="266" customFormat="1" ht="13.5">
      <c r="A48" s="254"/>
      <c r="B48" s="255" t="s">
        <v>6</v>
      </c>
      <c r="C48" s="256"/>
      <c r="D48" s="257"/>
      <c r="E48" s="258"/>
      <c r="F48" s="256"/>
      <c r="G48" s="256"/>
      <c r="H48" s="259"/>
      <c r="I48" s="256"/>
      <c r="J48" s="260"/>
      <c r="K48" s="261">
        <f>'Master Lot Table'!AF48</f>
        <v>0</v>
      </c>
      <c r="L48" s="262">
        <f>'Master Lot Table'!AG48</f>
      </c>
      <c r="M48" s="263">
        <f>'Master Lot Table'!AH48</f>
        <v>0</v>
      </c>
      <c r="N48" s="263">
        <f>'Master Lot Table'!AI48</f>
        <v>0</v>
      </c>
      <c r="O48" s="263">
        <f>'Master Lot Table'!AJ48</f>
        <v>0</v>
      </c>
      <c r="P48" s="264">
        <f>'Master Lot Table'!AK48</f>
        <v>0</v>
      </c>
      <c r="Q48" s="265"/>
    </row>
    <row r="49" spans="1:17" s="266" customFormat="1" ht="13.5">
      <c r="A49" s="254"/>
      <c r="B49" s="267" t="s">
        <v>6</v>
      </c>
      <c r="C49" s="268"/>
      <c r="D49" s="269"/>
      <c r="E49" s="270"/>
      <c r="F49" s="268"/>
      <c r="G49" s="268"/>
      <c r="H49" s="271"/>
      <c r="I49" s="268"/>
      <c r="J49" s="272"/>
      <c r="K49" s="273">
        <f>'Master Lot Table'!AF49</f>
        <v>0</v>
      </c>
      <c r="L49" s="247">
        <f>'Master Lot Table'!AG49</f>
      </c>
      <c r="M49" s="274">
        <f>'Master Lot Table'!AH49</f>
        <v>0</v>
      </c>
      <c r="N49" s="274">
        <f>'Master Lot Table'!AI49</f>
        <v>0</v>
      </c>
      <c r="O49" s="274">
        <f>'Master Lot Table'!AJ49</f>
        <v>0</v>
      </c>
      <c r="P49" s="275">
        <f>'Master Lot Table'!AK49</f>
        <v>0</v>
      </c>
      <c r="Q49" s="265"/>
    </row>
    <row r="50" spans="1:17" s="266" customFormat="1" ht="13.5">
      <c r="A50" s="254"/>
      <c r="B50" s="255" t="s">
        <v>6</v>
      </c>
      <c r="C50" s="256"/>
      <c r="D50" s="257"/>
      <c r="E50" s="258"/>
      <c r="F50" s="256"/>
      <c r="G50" s="256"/>
      <c r="H50" s="259"/>
      <c r="I50" s="256"/>
      <c r="J50" s="260"/>
      <c r="K50" s="261">
        <f>'Master Lot Table'!AF50</f>
        <v>0</v>
      </c>
      <c r="L50" s="262">
        <f>'Master Lot Table'!AG50</f>
      </c>
      <c r="M50" s="263">
        <f>'Master Lot Table'!AH50</f>
        <v>0</v>
      </c>
      <c r="N50" s="263">
        <f>'Master Lot Table'!AI50</f>
        <v>0</v>
      </c>
      <c r="O50" s="263">
        <f>'Master Lot Table'!AJ50</f>
        <v>0</v>
      </c>
      <c r="P50" s="264">
        <f>'Master Lot Table'!AK50</f>
        <v>0</v>
      </c>
      <c r="Q50" s="265"/>
    </row>
    <row r="51" spans="1:17" s="266" customFormat="1" ht="13.5">
      <c r="A51" s="254"/>
      <c r="B51" s="267" t="s">
        <v>6</v>
      </c>
      <c r="C51" s="268"/>
      <c r="D51" s="269"/>
      <c r="E51" s="270"/>
      <c r="F51" s="268"/>
      <c r="G51" s="268"/>
      <c r="H51" s="271"/>
      <c r="I51" s="268"/>
      <c r="J51" s="272"/>
      <c r="K51" s="273">
        <f>'Master Lot Table'!AF51</f>
        <v>0</v>
      </c>
      <c r="L51" s="247">
        <f>'Master Lot Table'!AG51</f>
      </c>
      <c r="M51" s="274">
        <f>'Master Lot Table'!AH51</f>
        <v>0</v>
      </c>
      <c r="N51" s="274">
        <f>'Master Lot Table'!AI51</f>
        <v>0</v>
      </c>
      <c r="O51" s="274">
        <f>'Master Lot Table'!AJ51</f>
        <v>0</v>
      </c>
      <c r="P51" s="275">
        <f>'Master Lot Table'!AK51</f>
        <v>0</v>
      </c>
      <c r="Q51" s="265"/>
    </row>
    <row r="52" spans="1:17" s="266" customFormat="1" ht="13.5">
      <c r="A52" s="254"/>
      <c r="B52" s="255" t="s">
        <v>6</v>
      </c>
      <c r="C52" s="256"/>
      <c r="D52" s="257"/>
      <c r="E52" s="258"/>
      <c r="F52" s="256"/>
      <c r="G52" s="256"/>
      <c r="H52" s="259"/>
      <c r="I52" s="256"/>
      <c r="J52" s="260"/>
      <c r="K52" s="261">
        <f>'Master Lot Table'!AF52</f>
        <v>0</v>
      </c>
      <c r="L52" s="262">
        <f>'Master Lot Table'!AG52</f>
      </c>
      <c r="M52" s="263">
        <f>'Master Lot Table'!AH52</f>
        <v>0</v>
      </c>
      <c r="N52" s="263">
        <f>'Master Lot Table'!AI52</f>
        <v>0</v>
      </c>
      <c r="O52" s="263">
        <f>'Master Lot Table'!AJ52</f>
        <v>0</v>
      </c>
      <c r="P52" s="264">
        <f>'Master Lot Table'!AK52</f>
        <v>0</v>
      </c>
      <c r="Q52" s="265"/>
    </row>
    <row r="53" spans="1:17" s="266" customFormat="1" ht="13.5">
      <c r="A53" s="254"/>
      <c r="B53" s="267" t="s">
        <v>6</v>
      </c>
      <c r="C53" s="268"/>
      <c r="D53" s="269"/>
      <c r="E53" s="270"/>
      <c r="F53" s="268"/>
      <c r="G53" s="268"/>
      <c r="H53" s="271"/>
      <c r="I53" s="268"/>
      <c r="J53" s="272"/>
      <c r="K53" s="273">
        <f>'Master Lot Table'!AF53</f>
        <v>0</v>
      </c>
      <c r="L53" s="247">
        <f>'Master Lot Table'!AG53</f>
      </c>
      <c r="M53" s="274">
        <f>'Master Lot Table'!AH53</f>
        <v>0</v>
      </c>
      <c r="N53" s="274">
        <f>'Master Lot Table'!AI53</f>
        <v>0</v>
      </c>
      <c r="O53" s="274">
        <f>'Master Lot Table'!AJ53</f>
        <v>0</v>
      </c>
      <c r="P53" s="275">
        <f>'Master Lot Table'!AK53</f>
        <v>0</v>
      </c>
      <c r="Q53" s="265"/>
    </row>
    <row r="54" spans="1:17" s="266" customFormat="1" ht="13.5">
      <c r="A54" s="254"/>
      <c r="B54" s="255" t="s">
        <v>6</v>
      </c>
      <c r="C54" s="256"/>
      <c r="D54" s="257"/>
      <c r="E54" s="258"/>
      <c r="F54" s="256"/>
      <c r="G54" s="256"/>
      <c r="H54" s="259"/>
      <c r="I54" s="256"/>
      <c r="J54" s="260"/>
      <c r="K54" s="261">
        <f>'Master Lot Table'!AF54</f>
        <v>0</v>
      </c>
      <c r="L54" s="262">
        <f>'Master Lot Table'!AG54</f>
      </c>
      <c r="M54" s="263">
        <f>'Master Lot Table'!AH54</f>
        <v>0</v>
      </c>
      <c r="N54" s="263">
        <f>'Master Lot Table'!AI54</f>
        <v>0</v>
      </c>
      <c r="O54" s="263">
        <f>'Master Lot Table'!AJ54</f>
        <v>0</v>
      </c>
      <c r="P54" s="264">
        <f>'Master Lot Table'!AK54</f>
        <v>0</v>
      </c>
      <c r="Q54" s="265"/>
    </row>
    <row r="55" spans="1:17" s="266" customFormat="1" ht="13.5">
      <c r="A55" s="254"/>
      <c r="B55" s="267" t="s">
        <v>6</v>
      </c>
      <c r="C55" s="268"/>
      <c r="D55" s="269"/>
      <c r="E55" s="270"/>
      <c r="F55" s="268"/>
      <c r="G55" s="268"/>
      <c r="H55" s="271"/>
      <c r="I55" s="268"/>
      <c r="J55" s="272"/>
      <c r="K55" s="273">
        <f>'Master Lot Table'!AF55</f>
        <v>0</v>
      </c>
      <c r="L55" s="247">
        <f>'Master Lot Table'!AG55</f>
      </c>
      <c r="M55" s="274">
        <f>'Master Lot Table'!AH55</f>
        <v>0</v>
      </c>
      <c r="N55" s="274">
        <f>'Master Lot Table'!AI55</f>
        <v>0</v>
      </c>
      <c r="O55" s="274">
        <f>'Master Lot Table'!AJ55</f>
        <v>0</v>
      </c>
      <c r="P55" s="275">
        <f>'Master Lot Table'!AK55</f>
        <v>0</v>
      </c>
      <c r="Q55" s="265"/>
    </row>
    <row r="56" spans="1:17" s="266" customFormat="1" ht="13.5">
      <c r="A56" s="254"/>
      <c r="B56" s="255" t="s">
        <v>6</v>
      </c>
      <c r="C56" s="256"/>
      <c r="D56" s="257"/>
      <c r="E56" s="258"/>
      <c r="F56" s="256"/>
      <c r="G56" s="256"/>
      <c r="H56" s="259"/>
      <c r="I56" s="256"/>
      <c r="J56" s="260"/>
      <c r="K56" s="261">
        <f>'Master Lot Table'!AF56</f>
        <v>0</v>
      </c>
      <c r="L56" s="262">
        <f>'Master Lot Table'!AG56</f>
      </c>
      <c r="M56" s="263">
        <f>'Master Lot Table'!AH56</f>
        <v>0</v>
      </c>
      <c r="N56" s="263">
        <f>'Master Lot Table'!AI56</f>
        <v>0</v>
      </c>
      <c r="O56" s="263">
        <f>'Master Lot Table'!AJ56</f>
        <v>0</v>
      </c>
      <c r="P56" s="264">
        <f>'Master Lot Table'!AK56</f>
        <v>0</v>
      </c>
      <c r="Q56" s="265"/>
    </row>
    <row r="57" spans="1:17" s="266" customFormat="1" ht="13.5">
      <c r="A57" s="254"/>
      <c r="B57" s="267" t="s">
        <v>6</v>
      </c>
      <c r="C57" s="268"/>
      <c r="D57" s="269"/>
      <c r="E57" s="270"/>
      <c r="F57" s="268"/>
      <c r="G57" s="268"/>
      <c r="H57" s="271"/>
      <c r="I57" s="268"/>
      <c r="J57" s="272"/>
      <c r="K57" s="273">
        <f>'Master Lot Table'!AF57</f>
        <v>0</v>
      </c>
      <c r="L57" s="247">
        <f>'Master Lot Table'!AG57</f>
      </c>
      <c r="M57" s="274">
        <f>'Master Lot Table'!AH57</f>
        <v>0</v>
      </c>
      <c r="N57" s="274">
        <f>'Master Lot Table'!AI57</f>
        <v>0</v>
      </c>
      <c r="O57" s="274">
        <f>'Master Lot Table'!AJ57</f>
        <v>0</v>
      </c>
      <c r="P57" s="275">
        <f>'Master Lot Table'!AK57</f>
        <v>0</v>
      </c>
      <c r="Q57" s="265"/>
    </row>
    <row r="58" spans="1:17" s="266" customFormat="1" ht="13.5">
      <c r="A58" s="254"/>
      <c r="B58" s="255" t="s">
        <v>6</v>
      </c>
      <c r="C58" s="256"/>
      <c r="D58" s="257"/>
      <c r="E58" s="258"/>
      <c r="F58" s="256"/>
      <c r="G58" s="256"/>
      <c r="H58" s="259"/>
      <c r="I58" s="256"/>
      <c r="J58" s="260"/>
      <c r="K58" s="261">
        <f>'Master Lot Table'!AF58</f>
        <v>0</v>
      </c>
      <c r="L58" s="262">
        <f>'Master Lot Table'!AG58</f>
      </c>
      <c r="M58" s="263">
        <f>'Master Lot Table'!AH58</f>
        <v>0</v>
      </c>
      <c r="N58" s="263">
        <f>'Master Lot Table'!AI58</f>
        <v>0</v>
      </c>
      <c r="O58" s="263">
        <f>'Master Lot Table'!AJ58</f>
        <v>0</v>
      </c>
      <c r="P58" s="264">
        <f>'Master Lot Table'!AK58</f>
        <v>0</v>
      </c>
      <c r="Q58" s="265"/>
    </row>
    <row r="59" spans="1:17" s="266" customFormat="1" ht="13.5">
      <c r="A59" s="254"/>
      <c r="B59" s="267" t="s">
        <v>6</v>
      </c>
      <c r="C59" s="268"/>
      <c r="D59" s="269"/>
      <c r="E59" s="270"/>
      <c r="F59" s="268"/>
      <c r="G59" s="268"/>
      <c r="H59" s="271"/>
      <c r="I59" s="268"/>
      <c r="J59" s="272"/>
      <c r="K59" s="273">
        <f>'Master Lot Table'!AF59</f>
        <v>0</v>
      </c>
      <c r="L59" s="247">
        <f>'Master Lot Table'!AG59</f>
      </c>
      <c r="M59" s="274">
        <f>'Master Lot Table'!AH59</f>
        <v>0</v>
      </c>
      <c r="N59" s="274">
        <f>'Master Lot Table'!AI59</f>
        <v>0</v>
      </c>
      <c r="O59" s="274">
        <f>'Master Lot Table'!AJ59</f>
        <v>0</v>
      </c>
      <c r="P59" s="275">
        <f>'Master Lot Table'!AK59</f>
        <v>0</v>
      </c>
      <c r="Q59" s="265"/>
    </row>
    <row r="60" spans="1:17" s="266" customFormat="1" ht="13.5">
      <c r="A60" s="254"/>
      <c r="B60" s="255" t="s">
        <v>6</v>
      </c>
      <c r="C60" s="256"/>
      <c r="D60" s="257"/>
      <c r="E60" s="258"/>
      <c r="F60" s="256"/>
      <c r="G60" s="256"/>
      <c r="H60" s="259"/>
      <c r="I60" s="256"/>
      <c r="J60" s="260"/>
      <c r="K60" s="261">
        <f>'Master Lot Table'!AF60</f>
        <v>0</v>
      </c>
      <c r="L60" s="262">
        <f>'Master Lot Table'!AG60</f>
      </c>
      <c r="M60" s="263">
        <f>'Master Lot Table'!AH60</f>
        <v>0</v>
      </c>
      <c r="N60" s="263">
        <f>'Master Lot Table'!AI60</f>
        <v>0</v>
      </c>
      <c r="O60" s="263">
        <f>'Master Lot Table'!AJ60</f>
        <v>0</v>
      </c>
      <c r="P60" s="264">
        <f>'Master Lot Table'!AK60</f>
        <v>0</v>
      </c>
      <c r="Q60" s="265"/>
    </row>
    <row r="61" spans="1:17" s="266" customFormat="1" ht="13.5">
      <c r="A61" s="254"/>
      <c r="B61" s="267" t="s">
        <v>6</v>
      </c>
      <c r="C61" s="268"/>
      <c r="D61" s="269"/>
      <c r="E61" s="270"/>
      <c r="F61" s="268"/>
      <c r="G61" s="268"/>
      <c r="H61" s="271"/>
      <c r="I61" s="268"/>
      <c r="J61" s="272"/>
      <c r="K61" s="273">
        <f>'Master Lot Table'!AF61</f>
        <v>0</v>
      </c>
      <c r="L61" s="247">
        <f>'Master Lot Table'!AG61</f>
      </c>
      <c r="M61" s="274">
        <f>'Master Lot Table'!AH61</f>
        <v>0</v>
      </c>
      <c r="N61" s="274">
        <f>'Master Lot Table'!AI61</f>
        <v>0</v>
      </c>
      <c r="O61" s="274">
        <f>'Master Lot Table'!AJ61</f>
        <v>0</v>
      </c>
      <c r="P61" s="275">
        <f>'Master Lot Table'!AK61</f>
        <v>0</v>
      </c>
      <c r="Q61" s="265"/>
    </row>
    <row r="62" spans="1:17" s="266" customFormat="1" ht="13.5">
      <c r="A62" s="254"/>
      <c r="B62" s="255" t="s">
        <v>6</v>
      </c>
      <c r="C62" s="256"/>
      <c r="D62" s="257"/>
      <c r="E62" s="258"/>
      <c r="F62" s="256"/>
      <c r="G62" s="256"/>
      <c r="H62" s="259"/>
      <c r="I62" s="256"/>
      <c r="J62" s="260"/>
      <c r="K62" s="261">
        <f>'Master Lot Table'!AF62</f>
        <v>0</v>
      </c>
      <c r="L62" s="262">
        <f>'Master Lot Table'!AG62</f>
      </c>
      <c r="M62" s="263">
        <f>'Master Lot Table'!AH62</f>
        <v>0</v>
      </c>
      <c r="N62" s="263">
        <f>'Master Lot Table'!AI62</f>
        <v>0</v>
      </c>
      <c r="O62" s="263">
        <f>'Master Lot Table'!AJ62</f>
        <v>0</v>
      </c>
      <c r="P62" s="264">
        <f>'Master Lot Table'!AK62</f>
        <v>0</v>
      </c>
      <c r="Q62" s="265"/>
    </row>
    <row r="63" spans="1:17" s="266" customFormat="1" ht="13.5">
      <c r="A63" s="254"/>
      <c r="B63" s="267" t="s">
        <v>6</v>
      </c>
      <c r="C63" s="268"/>
      <c r="D63" s="269"/>
      <c r="E63" s="270"/>
      <c r="F63" s="268"/>
      <c r="G63" s="268"/>
      <c r="H63" s="271"/>
      <c r="I63" s="268"/>
      <c r="J63" s="272"/>
      <c r="K63" s="273">
        <f>'Master Lot Table'!AF63</f>
        <v>0</v>
      </c>
      <c r="L63" s="247">
        <f>'Master Lot Table'!AG63</f>
      </c>
      <c r="M63" s="274">
        <f>'Master Lot Table'!AH63</f>
        <v>0</v>
      </c>
      <c r="N63" s="274">
        <f>'Master Lot Table'!AI63</f>
        <v>0</v>
      </c>
      <c r="O63" s="274">
        <f>'Master Lot Table'!AJ63</f>
        <v>0</v>
      </c>
      <c r="P63" s="275">
        <f>'Master Lot Table'!AK63</f>
        <v>0</v>
      </c>
      <c r="Q63" s="265"/>
    </row>
    <row r="64" spans="1:17" s="266" customFormat="1" ht="13.5">
      <c r="A64" s="254"/>
      <c r="B64" s="255" t="s">
        <v>6</v>
      </c>
      <c r="C64" s="256"/>
      <c r="D64" s="257"/>
      <c r="E64" s="258"/>
      <c r="F64" s="256"/>
      <c r="G64" s="256"/>
      <c r="H64" s="259"/>
      <c r="I64" s="256"/>
      <c r="J64" s="260"/>
      <c r="K64" s="261">
        <f>'Master Lot Table'!AF64</f>
        <v>0</v>
      </c>
      <c r="L64" s="262">
        <f>'Master Lot Table'!AG64</f>
      </c>
      <c r="M64" s="263">
        <f>'Master Lot Table'!AH64</f>
        <v>0</v>
      </c>
      <c r="N64" s="263">
        <f>'Master Lot Table'!AI64</f>
        <v>0</v>
      </c>
      <c r="O64" s="263">
        <f>'Master Lot Table'!AJ64</f>
        <v>0</v>
      </c>
      <c r="P64" s="264">
        <f>'Master Lot Table'!AK64</f>
        <v>0</v>
      </c>
      <c r="Q64" s="265"/>
    </row>
    <row r="65" spans="1:17" s="266" customFormat="1" ht="13.5">
      <c r="A65" s="254"/>
      <c r="B65" s="267" t="s">
        <v>6</v>
      </c>
      <c r="C65" s="268"/>
      <c r="D65" s="269"/>
      <c r="E65" s="270"/>
      <c r="F65" s="268"/>
      <c r="G65" s="268"/>
      <c r="H65" s="271"/>
      <c r="I65" s="268"/>
      <c r="J65" s="272"/>
      <c r="K65" s="273">
        <f>'Master Lot Table'!AF65</f>
        <v>0</v>
      </c>
      <c r="L65" s="247">
        <f>'Master Lot Table'!AG65</f>
      </c>
      <c r="M65" s="274">
        <f>'Master Lot Table'!AH65</f>
        <v>0</v>
      </c>
      <c r="N65" s="274">
        <f>'Master Lot Table'!AI65</f>
        <v>0</v>
      </c>
      <c r="O65" s="274">
        <f>'Master Lot Table'!AJ65</f>
        <v>0</v>
      </c>
      <c r="P65" s="275">
        <f>'Master Lot Table'!AK65</f>
        <v>0</v>
      </c>
      <c r="Q65" s="265"/>
    </row>
    <row r="66" spans="1:17" s="266" customFormat="1" ht="13.5">
      <c r="A66" s="254"/>
      <c r="B66" s="255" t="s">
        <v>6</v>
      </c>
      <c r="C66" s="256"/>
      <c r="D66" s="257"/>
      <c r="E66" s="258"/>
      <c r="F66" s="256"/>
      <c r="G66" s="256"/>
      <c r="H66" s="259"/>
      <c r="I66" s="256"/>
      <c r="J66" s="260"/>
      <c r="K66" s="261">
        <f>'Master Lot Table'!AF66</f>
        <v>0</v>
      </c>
      <c r="L66" s="262">
        <f>'Master Lot Table'!AG66</f>
      </c>
      <c r="M66" s="263">
        <f>'Master Lot Table'!AH66</f>
        <v>0</v>
      </c>
      <c r="N66" s="263">
        <f>'Master Lot Table'!AI66</f>
        <v>0</v>
      </c>
      <c r="O66" s="263">
        <f>'Master Lot Table'!AJ66</f>
        <v>0</v>
      </c>
      <c r="P66" s="264">
        <f>'Master Lot Table'!AK66</f>
        <v>0</v>
      </c>
      <c r="Q66" s="265"/>
    </row>
    <row r="67" spans="1:17" s="266" customFormat="1" ht="13.5">
      <c r="A67" s="254"/>
      <c r="B67" s="267" t="s">
        <v>6</v>
      </c>
      <c r="C67" s="268"/>
      <c r="D67" s="269"/>
      <c r="E67" s="270"/>
      <c r="F67" s="268"/>
      <c r="G67" s="268"/>
      <c r="H67" s="271"/>
      <c r="I67" s="268"/>
      <c r="J67" s="272"/>
      <c r="K67" s="273">
        <f>'Master Lot Table'!AF67</f>
        <v>0</v>
      </c>
      <c r="L67" s="247">
        <f>'Master Lot Table'!AG67</f>
      </c>
      <c r="M67" s="274">
        <f>'Master Lot Table'!AH67</f>
        <v>0</v>
      </c>
      <c r="N67" s="274">
        <f>'Master Lot Table'!AI67</f>
        <v>0</v>
      </c>
      <c r="O67" s="274">
        <f>'Master Lot Table'!AJ67</f>
        <v>0</v>
      </c>
      <c r="P67" s="275">
        <f>'Master Lot Table'!AK67</f>
        <v>0</v>
      </c>
      <c r="Q67" s="265"/>
    </row>
    <row r="68" spans="1:17" s="266" customFormat="1" ht="13.5">
      <c r="A68" s="254"/>
      <c r="B68" s="255" t="s">
        <v>6</v>
      </c>
      <c r="C68" s="256"/>
      <c r="D68" s="257"/>
      <c r="E68" s="258"/>
      <c r="F68" s="256"/>
      <c r="G68" s="256"/>
      <c r="H68" s="259"/>
      <c r="I68" s="256"/>
      <c r="J68" s="260"/>
      <c r="K68" s="261">
        <f>'Master Lot Table'!AF68</f>
        <v>0</v>
      </c>
      <c r="L68" s="262">
        <f>'Master Lot Table'!AG68</f>
      </c>
      <c r="M68" s="263">
        <f>'Master Lot Table'!AH68</f>
        <v>0</v>
      </c>
      <c r="N68" s="263">
        <f>'Master Lot Table'!AI68</f>
        <v>0</v>
      </c>
      <c r="O68" s="263">
        <f>'Master Lot Table'!AJ68</f>
        <v>0</v>
      </c>
      <c r="P68" s="264">
        <f>'Master Lot Table'!AK68</f>
        <v>0</v>
      </c>
      <c r="Q68" s="265"/>
    </row>
    <row r="69" spans="1:17" s="266" customFormat="1" ht="13.5">
      <c r="A69" s="254"/>
      <c r="B69" s="267" t="s">
        <v>6</v>
      </c>
      <c r="C69" s="268"/>
      <c r="D69" s="269"/>
      <c r="E69" s="270"/>
      <c r="F69" s="268"/>
      <c r="G69" s="268"/>
      <c r="H69" s="271"/>
      <c r="I69" s="268"/>
      <c r="J69" s="272"/>
      <c r="K69" s="273">
        <f>'Master Lot Table'!AF69</f>
        <v>0</v>
      </c>
      <c r="L69" s="247">
        <f>'Master Lot Table'!AG69</f>
      </c>
      <c r="M69" s="274">
        <f>'Master Lot Table'!AH69</f>
        <v>0</v>
      </c>
      <c r="N69" s="274">
        <f>'Master Lot Table'!AI69</f>
        <v>0</v>
      </c>
      <c r="O69" s="274">
        <f>'Master Lot Table'!AJ69</f>
        <v>0</v>
      </c>
      <c r="P69" s="275">
        <f>'Master Lot Table'!AK69</f>
        <v>0</v>
      </c>
      <c r="Q69" s="265"/>
    </row>
    <row r="70" spans="1:17" s="266" customFormat="1" ht="13.5">
      <c r="A70" s="254"/>
      <c r="B70" s="255" t="s">
        <v>6</v>
      </c>
      <c r="C70" s="256"/>
      <c r="D70" s="257"/>
      <c r="E70" s="258"/>
      <c r="F70" s="256"/>
      <c r="G70" s="256"/>
      <c r="H70" s="259"/>
      <c r="I70" s="256"/>
      <c r="J70" s="260"/>
      <c r="K70" s="261">
        <f>'Master Lot Table'!AF70</f>
        <v>0</v>
      </c>
      <c r="L70" s="262">
        <f>'Master Lot Table'!AG70</f>
      </c>
      <c r="M70" s="263">
        <f>'Master Lot Table'!AH70</f>
        <v>0</v>
      </c>
      <c r="N70" s="263">
        <f>'Master Lot Table'!AI70</f>
        <v>0</v>
      </c>
      <c r="O70" s="263">
        <f>'Master Lot Table'!AJ70</f>
        <v>0</v>
      </c>
      <c r="P70" s="264">
        <f>'Master Lot Table'!AK70</f>
        <v>0</v>
      </c>
      <c r="Q70" s="265"/>
    </row>
    <row r="71" spans="1:17" s="266" customFormat="1" ht="13.5">
      <c r="A71" s="254"/>
      <c r="B71" s="267" t="s">
        <v>6</v>
      </c>
      <c r="C71" s="268"/>
      <c r="D71" s="269"/>
      <c r="E71" s="270"/>
      <c r="F71" s="268"/>
      <c r="G71" s="268"/>
      <c r="H71" s="271"/>
      <c r="I71" s="268"/>
      <c r="J71" s="272"/>
      <c r="K71" s="273">
        <f>'Master Lot Table'!AF71</f>
        <v>0</v>
      </c>
      <c r="L71" s="247">
        <f>'Master Lot Table'!AG71</f>
      </c>
      <c r="M71" s="274">
        <f>'Master Lot Table'!AH71</f>
        <v>0</v>
      </c>
      <c r="N71" s="274">
        <f>'Master Lot Table'!AI71</f>
        <v>0</v>
      </c>
      <c r="O71" s="274">
        <f>'Master Lot Table'!AJ71</f>
        <v>0</v>
      </c>
      <c r="P71" s="275">
        <f>'Master Lot Table'!AK71</f>
        <v>0</v>
      </c>
      <c r="Q71" s="265"/>
    </row>
    <row r="72" spans="1:17" s="266" customFormat="1" ht="13.5">
      <c r="A72" s="254"/>
      <c r="B72" s="255" t="s">
        <v>6</v>
      </c>
      <c r="C72" s="256"/>
      <c r="D72" s="257"/>
      <c r="E72" s="258"/>
      <c r="F72" s="256"/>
      <c r="G72" s="256"/>
      <c r="H72" s="259"/>
      <c r="I72" s="256"/>
      <c r="J72" s="260"/>
      <c r="K72" s="261">
        <f>'Master Lot Table'!AF72</f>
        <v>0</v>
      </c>
      <c r="L72" s="262">
        <f>'Master Lot Table'!AG72</f>
      </c>
      <c r="M72" s="263">
        <f>'Master Lot Table'!AH72</f>
        <v>0</v>
      </c>
      <c r="N72" s="263">
        <f>'Master Lot Table'!AI72</f>
        <v>0</v>
      </c>
      <c r="O72" s="263">
        <f>'Master Lot Table'!AJ72</f>
        <v>0</v>
      </c>
      <c r="P72" s="264">
        <f>'Master Lot Table'!AK72</f>
        <v>0</v>
      </c>
      <c r="Q72" s="265"/>
    </row>
    <row r="73" spans="1:17" s="266" customFormat="1" ht="13.5">
      <c r="A73" s="254"/>
      <c r="B73" s="267" t="s">
        <v>6</v>
      </c>
      <c r="C73" s="268"/>
      <c r="D73" s="269"/>
      <c r="E73" s="270"/>
      <c r="F73" s="268"/>
      <c r="G73" s="268"/>
      <c r="H73" s="271"/>
      <c r="I73" s="268"/>
      <c r="J73" s="272"/>
      <c r="K73" s="273">
        <f>'Master Lot Table'!AF73</f>
        <v>0</v>
      </c>
      <c r="L73" s="247">
        <f>'Master Lot Table'!AG73</f>
      </c>
      <c r="M73" s="274">
        <f>'Master Lot Table'!AH73</f>
        <v>0</v>
      </c>
      <c r="N73" s="274">
        <f>'Master Lot Table'!AI73</f>
        <v>0</v>
      </c>
      <c r="O73" s="274">
        <f>'Master Lot Table'!AJ73</f>
        <v>0</v>
      </c>
      <c r="P73" s="275">
        <f>'Master Lot Table'!AK73</f>
        <v>0</v>
      </c>
      <c r="Q73" s="265"/>
    </row>
    <row r="74" spans="1:17" s="266" customFormat="1" ht="13.5">
      <c r="A74" s="254"/>
      <c r="B74" s="255" t="s">
        <v>6</v>
      </c>
      <c r="C74" s="256"/>
      <c r="D74" s="257"/>
      <c r="E74" s="258"/>
      <c r="F74" s="256"/>
      <c r="G74" s="256"/>
      <c r="H74" s="259"/>
      <c r="I74" s="256"/>
      <c r="J74" s="260"/>
      <c r="K74" s="261">
        <f>'Master Lot Table'!AF74</f>
        <v>0</v>
      </c>
      <c r="L74" s="262">
        <f>'Master Lot Table'!AG74</f>
      </c>
      <c r="M74" s="263">
        <f>'Master Lot Table'!AH74</f>
        <v>0</v>
      </c>
      <c r="N74" s="263">
        <f>'Master Lot Table'!AI74</f>
        <v>0</v>
      </c>
      <c r="O74" s="263">
        <f>'Master Lot Table'!AJ74</f>
        <v>0</v>
      </c>
      <c r="P74" s="264">
        <f>'Master Lot Table'!AK74</f>
        <v>0</v>
      </c>
      <c r="Q74" s="265"/>
    </row>
    <row r="75" spans="1:17" s="266" customFormat="1" ht="13.5">
      <c r="A75" s="254"/>
      <c r="B75" s="267" t="s">
        <v>6</v>
      </c>
      <c r="C75" s="268"/>
      <c r="D75" s="269"/>
      <c r="E75" s="270"/>
      <c r="F75" s="268"/>
      <c r="G75" s="268"/>
      <c r="H75" s="271"/>
      <c r="I75" s="268"/>
      <c r="J75" s="272"/>
      <c r="K75" s="273">
        <f>'Master Lot Table'!AF75</f>
        <v>0</v>
      </c>
      <c r="L75" s="247">
        <f>'Master Lot Table'!AG75</f>
      </c>
      <c r="M75" s="274">
        <f>'Master Lot Table'!AH75</f>
        <v>0</v>
      </c>
      <c r="N75" s="274">
        <f>'Master Lot Table'!AI75</f>
        <v>0</v>
      </c>
      <c r="O75" s="274">
        <f>'Master Lot Table'!AJ75</f>
        <v>0</v>
      </c>
      <c r="P75" s="275">
        <f>'Master Lot Table'!AK75</f>
        <v>0</v>
      </c>
      <c r="Q75" s="265"/>
    </row>
    <row r="76" spans="1:17" s="266" customFormat="1" ht="13.5">
      <c r="A76" s="254"/>
      <c r="B76" s="255" t="s">
        <v>6</v>
      </c>
      <c r="C76" s="256"/>
      <c r="D76" s="257"/>
      <c r="E76" s="258"/>
      <c r="F76" s="256"/>
      <c r="G76" s="256"/>
      <c r="H76" s="259"/>
      <c r="I76" s="256"/>
      <c r="J76" s="260"/>
      <c r="K76" s="261">
        <f>'Master Lot Table'!AF76</f>
        <v>0</v>
      </c>
      <c r="L76" s="262">
        <f>'Master Lot Table'!AG76</f>
      </c>
      <c r="M76" s="263">
        <f>'Master Lot Table'!AH76</f>
        <v>0</v>
      </c>
      <c r="N76" s="263">
        <f>'Master Lot Table'!AI76</f>
        <v>0</v>
      </c>
      <c r="O76" s="263">
        <f>'Master Lot Table'!AJ76</f>
        <v>0</v>
      </c>
      <c r="P76" s="264">
        <f>'Master Lot Table'!AK76</f>
        <v>0</v>
      </c>
      <c r="Q76" s="265"/>
    </row>
    <row r="77" spans="1:17" s="266" customFormat="1" ht="13.5">
      <c r="A77" s="254"/>
      <c r="B77" s="267" t="s">
        <v>6</v>
      </c>
      <c r="C77" s="268"/>
      <c r="D77" s="269"/>
      <c r="E77" s="270"/>
      <c r="F77" s="268"/>
      <c r="G77" s="268"/>
      <c r="H77" s="271"/>
      <c r="I77" s="268"/>
      <c r="J77" s="272"/>
      <c r="K77" s="273">
        <f>'Master Lot Table'!AF77</f>
        <v>0</v>
      </c>
      <c r="L77" s="247">
        <f>'Master Lot Table'!AG77</f>
      </c>
      <c r="M77" s="274">
        <f>'Master Lot Table'!AH77</f>
        <v>0</v>
      </c>
      <c r="N77" s="274">
        <f>'Master Lot Table'!AI77</f>
        <v>0</v>
      </c>
      <c r="O77" s="274">
        <f>'Master Lot Table'!AJ77</f>
        <v>0</v>
      </c>
      <c r="P77" s="275">
        <f>'Master Lot Table'!AK77</f>
        <v>0</v>
      </c>
      <c r="Q77" s="265"/>
    </row>
    <row r="78" spans="1:17" s="266" customFormat="1" ht="13.5">
      <c r="A78" s="254"/>
      <c r="B78" s="255" t="s">
        <v>6</v>
      </c>
      <c r="C78" s="256"/>
      <c r="D78" s="257"/>
      <c r="E78" s="258"/>
      <c r="F78" s="256"/>
      <c r="G78" s="256"/>
      <c r="H78" s="259"/>
      <c r="I78" s="256"/>
      <c r="J78" s="260"/>
      <c r="K78" s="261">
        <f>'Master Lot Table'!AF78</f>
        <v>0</v>
      </c>
      <c r="L78" s="262">
        <f>'Master Lot Table'!AG78</f>
      </c>
      <c r="M78" s="263">
        <f>'Master Lot Table'!AH78</f>
        <v>0</v>
      </c>
      <c r="N78" s="263">
        <f>'Master Lot Table'!AI78</f>
        <v>0</v>
      </c>
      <c r="O78" s="263">
        <f>'Master Lot Table'!AJ78</f>
        <v>0</v>
      </c>
      <c r="P78" s="264">
        <f>'Master Lot Table'!AK78</f>
        <v>0</v>
      </c>
      <c r="Q78" s="265"/>
    </row>
    <row r="79" spans="1:17" s="266" customFormat="1" ht="13.5">
      <c r="A79" s="254"/>
      <c r="B79" s="267" t="s">
        <v>6</v>
      </c>
      <c r="C79" s="268"/>
      <c r="D79" s="269"/>
      <c r="E79" s="270"/>
      <c r="F79" s="268"/>
      <c r="G79" s="268"/>
      <c r="H79" s="271"/>
      <c r="I79" s="268"/>
      <c r="J79" s="272"/>
      <c r="K79" s="273">
        <f>'Master Lot Table'!AF79</f>
        <v>0</v>
      </c>
      <c r="L79" s="247">
        <f>'Master Lot Table'!AG79</f>
      </c>
      <c r="M79" s="274">
        <f>'Master Lot Table'!AH79</f>
        <v>0</v>
      </c>
      <c r="N79" s="274">
        <f>'Master Lot Table'!AI79</f>
        <v>0</v>
      </c>
      <c r="O79" s="274">
        <f>'Master Lot Table'!AJ79</f>
        <v>0</v>
      </c>
      <c r="P79" s="275">
        <f>'Master Lot Table'!AK79</f>
        <v>0</v>
      </c>
      <c r="Q79" s="265"/>
    </row>
    <row r="80" spans="1:17" s="266" customFormat="1" ht="13.5">
      <c r="A80" s="254"/>
      <c r="B80" s="255" t="s">
        <v>6</v>
      </c>
      <c r="C80" s="256"/>
      <c r="D80" s="257"/>
      <c r="E80" s="258"/>
      <c r="F80" s="256"/>
      <c r="G80" s="256"/>
      <c r="H80" s="259"/>
      <c r="I80" s="256"/>
      <c r="J80" s="260"/>
      <c r="K80" s="261">
        <f>'Master Lot Table'!AF80</f>
        <v>0</v>
      </c>
      <c r="L80" s="262">
        <f>'Master Lot Table'!AG80</f>
      </c>
      <c r="M80" s="263">
        <f>'Master Lot Table'!AH80</f>
        <v>0</v>
      </c>
      <c r="N80" s="263">
        <f>'Master Lot Table'!AI80</f>
        <v>0</v>
      </c>
      <c r="O80" s="263">
        <f>'Master Lot Table'!AJ80</f>
        <v>0</v>
      </c>
      <c r="P80" s="264">
        <f>'Master Lot Table'!AK80</f>
        <v>0</v>
      </c>
      <c r="Q80" s="265"/>
    </row>
    <row r="81" spans="1:17" s="266" customFormat="1" ht="13.5">
      <c r="A81" s="254"/>
      <c r="B81" s="267" t="s">
        <v>6</v>
      </c>
      <c r="C81" s="268"/>
      <c r="D81" s="269"/>
      <c r="E81" s="270"/>
      <c r="F81" s="268"/>
      <c r="G81" s="268"/>
      <c r="H81" s="271"/>
      <c r="I81" s="268"/>
      <c r="J81" s="272"/>
      <c r="K81" s="273">
        <f>'Master Lot Table'!AF81</f>
        <v>0</v>
      </c>
      <c r="L81" s="247">
        <f>'Master Lot Table'!AG81</f>
      </c>
      <c r="M81" s="274">
        <f>'Master Lot Table'!AH81</f>
        <v>0</v>
      </c>
      <c r="N81" s="274">
        <f>'Master Lot Table'!AI81</f>
        <v>0</v>
      </c>
      <c r="O81" s="274">
        <f>'Master Lot Table'!AJ81</f>
        <v>0</v>
      </c>
      <c r="P81" s="275">
        <f>'Master Lot Table'!AK81</f>
        <v>0</v>
      </c>
      <c r="Q81" s="265"/>
    </row>
    <row r="82" spans="1:17" s="266" customFormat="1" ht="13.5">
      <c r="A82" s="254"/>
      <c r="B82" s="255" t="s">
        <v>6</v>
      </c>
      <c r="C82" s="256"/>
      <c r="D82" s="257"/>
      <c r="E82" s="258"/>
      <c r="F82" s="256"/>
      <c r="G82" s="256"/>
      <c r="H82" s="259"/>
      <c r="I82" s="256"/>
      <c r="J82" s="260"/>
      <c r="K82" s="261">
        <f>'Master Lot Table'!AF82</f>
        <v>0</v>
      </c>
      <c r="L82" s="262">
        <f>'Master Lot Table'!AG82</f>
      </c>
      <c r="M82" s="263">
        <f>'Master Lot Table'!AH82</f>
        <v>0</v>
      </c>
      <c r="N82" s="263">
        <f>'Master Lot Table'!AI82</f>
        <v>0</v>
      </c>
      <c r="O82" s="263">
        <f>'Master Lot Table'!AJ82</f>
        <v>0</v>
      </c>
      <c r="P82" s="264">
        <f>'Master Lot Table'!AK82</f>
        <v>0</v>
      </c>
      <c r="Q82" s="265"/>
    </row>
    <row r="83" spans="1:17" s="266" customFormat="1" ht="13.5">
      <c r="A83" s="254"/>
      <c r="B83" s="267" t="s">
        <v>6</v>
      </c>
      <c r="C83" s="268"/>
      <c r="D83" s="269"/>
      <c r="E83" s="270"/>
      <c r="F83" s="268"/>
      <c r="G83" s="268"/>
      <c r="H83" s="271"/>
      <c r="I83" s="268"/>
      <c r="J83" s="272"/>
      <c r="K83" s="273">
        <f>'Master Lot Table'!AF83</f>
        <v>0</v>
      </c>
      <c r="L83" s="247">
        <f>'Master Lot Table'!AG83</f>
      </c>
      <c r="M83" s="274">
        <f>'Master Lot Table'!AH83</f>
        <v>0</v>
      </c>
      <c r="N83" s="274">
        <f>'Master Lot Table'!AI83</f>
        <v>0</v>
      </c>
      <c r="O83" s="274">
        <f>'Master Lot Table'!AJ83</f>
        <v>0</v>
      </c>
      <c r="P83" s="275">
        <f>'Master Lot Table'!AK83</f>
        <v>0</v>
      </c>
      <c r="Q83" s="265"/>
    </row>
    <row r="84" spans="1:17" s="266" customFormat="1" ht="13.5">
      <c r="A84" s="254"/>
      <c r="B84" s="255" t="s">
        <v>6</v>
      </c>
      <c r="C84" s="256"/>
      <c r="D84" s="257"/>
      <c r="E84" s="258"/>
      <c r="F84" s="256"/>
      <c r="G84" s="256"/>
      <c r="H84" s="259"/>
      <c r="I84" s="256"/>
      <c r="J84" s="260"/>
      <c r="K84" s="261">
        <f>'Master Lot Table'!AF84</f>
        <v>0</v>
      </c>
      <c r="L84" s="262">
        <f>'Master Lot Table'!AG84</f>
      </c>
      <c r="M84" s="263">
        <f>'Master Lot Table'!AH84</f>
        <v>0</v>
      </c>
      <c r="N84" s="263">
        <f>'Master Lot Table'!AI84</f>
        <v>0</v>
      </c>
      <c r="O84" s="263">
        <f>'Master Lot Table'!AJ84</f>
        <v>0</v>
      </c>
      <c r="P84" s="264">
        <f>'Master Lot Table'!AK84</f>
        <v>0</v>
      </c>
      <c r="Q84" s="265"/>
    </row>
    <row r="85" spans="1:17" s="266" customFormat="1" ht="13.5">
      <c r="A85" s="254"/>
      <c r="B85" s="267" t="s">
        <v>6</v>
      </c>
      <c r="C85" s="268"/>
      <c r="D85" s="269"/>
      <c r="E85" s="270"/>
      <c r="F85" s="268"/>
      <c r="G85" s="268"/>
      <c r="H85" s="271"/>
      <c r="I85" s="268"/>
      <c r="J85" s="272"/>
      <c r="K85" s="273">
        <f>'Master Lot Table'!AF85</f>
        <v>0</v>
      </c>
      <c r="L85" s="247">
        <f>'Master Lot Table'!AG85</f>
      </c>
      <c r="M85" s="274">
        <f>'Master Lot Table'!AH85</f>
        <v>0</v>
      </c>
      <c r="N85" s="274">
        <f>'Master Lot Table'!AI85</f>
        <v>0</v>
      </c>
      <c r="O85" s="274">
        <f>'Master Lot Table'!AJ85</f>
        <v>0</v>
      </c>
      <c r="P85" s="275">
        <f>'Master Lot Table'!AK85</f>
        <v>0</v>
      </c>
      <c r="Q85" s="265"/>
    </row>
    <row r="86" spans="1:17" s="266" customFormat="1" ht="13.5">
      <c r="A86" s="254"/>
      <c r="B86" s="255" t="s">
        <v>6</v>
      </c>
      <c r="C86" s="256"/>
      <c r="D86" s="257"/>
      <c r="E86" s="258"/>
      <c r="F86" s="256"/>
      <c r="G86" s="256"/>
      <c r="H86" s="259"/>
      <c r="I86" s="256"/>
      <c r="J86" s="260"/>
      <c r="K86" s="261">
        <f>'Master Lot Table'!AF86</f>
        <v>0</v>
      </c>
      <c r="L86" s="262">
        <f>'Master Lot Table'!AG86</f>
      </c>
      <c r="M86" s="263">
        <f>'Master Lot Table'!AH86</f>
        <v>0</v>
      </c>
      <c r="N86" s="263">
        <f>'Master Lot Table'!AI86</f>
        <v>0</v>
      </c>
      <c r="O86" s="263">
        <f>'Master Lot Table'!AJ86</f>
        <v>0</v>
      </c>
      <c r="P86" s="264">
        <f>'Master Lot Table'!AK86</f>
        <v>0</v>
      </c>
      <c r="Q86" s="265"/>
    </row>
    <row r="87" spans="1:17" s="266" customFormat="1" ht="13.5">
      <c r="A87" s="254"/>
      <c r="B87" s="267" t="s">
        <v>6</v>
      </c>
      <c r="C87" s="268"/>
      <c r="D87" s="269"/>
      <c r="E87" s="270"/>
      <c r="F87" s="268"/>
      <c r="G87" s="268"/>
      <c r="H87" s="271"/>
      <c r="I87" s="268"/>
      <c r="J87" s="272"/>
      <c r="K87" s="273">
        <f>'Master Lot Table'!AF87</f>
        <v>0</v>
      </c>
      <c r="L87" s="247">
        <f>'Master Lot Table'!AG87</f>
      </c>
      <c r="M87" s="274">
        <f>'Master Lot Table'!AH87</f>
        <v>0</v>
      </c>
      <c r="N87" s="274">
        <f>'Master Lot Table'!AI87</f>
        <v>0</v>
      </c>
      <c r="O87" s="274">
        <f>'Master Lot Table'!AJ87</f>
        <v>0</v>
      </c>
      <c r="P87" s="275">
        <f>'Master Lot Table'!AK87</f>
        <v>0</v>
      </c>
      <c r="Q87" s="265"/>
    </row>
    <row r="88" spans="1:17" s="266" customFormat="1" ht="13.5">
      <c r="A88" s="254"/>
      <c r="B88" s="255" t="s">
        <v>6</v>
      </c>
      <c r="C88" s="256"/>
      <c r="D88" s="257"/>
      <c r="E88" s="258"/>
      <c r="F88" s="256"/>
      <c r="G88" s="256"/>
      <c r="H88" s="259"/>
      <c r="I88" s="256"/>
      <c r="J88" s="260"/>
      <c r="K88" s="261">
        <f>'Master Lot Table'!AF88</f>
        <v>0</v>
      </c>
      <c r="L88" s="262">
        <f>'Master Lot Table'!AG88</f>
      </c>
      <c r="M88" s="263">
        <f>'Master Lot Table'!AH88</f>
        <v>0</v>
      </c>
      <c r="N88" s="263">
        <f>'Master Lot Table'!AI88</f>
        <v>0</v>
      </c>
      <c r="O88" s="263">
        <f>'Master Lot Table'!AJ88</f>
        <v>0</v>
      </c>
      <c r="P88" s="264">
        <f>'Master Lot Table'!AK88</f>
        <v>0</v>
      </c>
      <c r="Q88" s="265"/>
    </row>
    <row r="89" spans="1:17" s="266" customFormat="1" ht="13.5">
      <c r="A89" s="254"/>
      <c r="B89" s="267" t="s">
        <v>6</v>
      </c>
      <c r="C89" s="268"/>
      <c r="D89" s="269"/>
      <c r="E89" s="270"/>
      <c r="F89" s="268"/>
      <c r="G89" s="268"/>
      <c r="H89" s="271"/>
      <c r="I89" s="268"/>
      <c r="J89" s="272"/>
      <c r="K89" s="273">
        <f>'Master Lot Table'!AF89</f>
        <v>0</v>
      </c>
      <c r="L89" s="247">
        <f>'Master Lot Table'!AG89</f>
      </c>
      <c r="M89" s="274">
        <f>'Master Lot Table'!AH89</f>
        <v>0</v>
      </c>
      <c r="N89" s="274">
        <f>'Master Lot Table'!AI89</f>
        <v>0</v>
      </c>
      <c r="O89" s="274">
        <f>'Master Lot Table'!AJ89</f>
        <v>0</v>
      </c>
      <c r="P89" s="275">
        <f>'Master Lot Table'!AK89</f>
        <v>0</v>
      </c>
      <c r="Q89" s="265"/>
    </row>
    <row r="90" spans="1:17" s="266" customFormat="1" ht="13.5">
      <c r="A90" s="254"/>
      <c r="B90" s="255" t="s">
        <v>6</v>
      </c>
      <c r="C90" s="256"/>
      <c r="D90" s="257"/>
      <c r="E90" s="258"/>
      <c r="F90" s="256"/>
      <c r="G90" s="256"/>
      <c r="H90" s="259"/>
      <c r="I90" s="256"/>
      <c r="J90" s="260"/>
      <c r="K90" s="261">
        <f>'Master Lot Table'!AF90</f>
        <v>0</v>
      </c>
      <c r="L90" s="262">
        <f>'Master Lot Table'!AG90</f>
      </c>
      <c r="M90" s="263">
        <f>'Master Lot Table'!AH90</f>
        <v>0</v>
      </c>
      <c r="N90" s="263">
        <f>'Master Lot Table'!AI90</f>
        <v>0</v>
      </c>
      <c r="O90" s="263">
        <f>'Master Lot Table'!AJ90</f>
        <v>0</v>
      </c>
      <c r="P90" s="264">
        <f>'Master Lot Table'!AK90</f>
        <v>0</v>
      </c>
      <c r="Q90" s="265"/>
    </row>
    <row r="91" spans="1:17" s="266" customFormat="1" ht="13.5">
      <c r="A91" s="254"/>
      <c r="B91" s="267" t="s">
        <v>6</v>
      </c>
      <c r="C91" s="268"/>
      <c r="D91" s="269"/>
      <c r="E91" s="270"/>
      <c r="F91" s="268"/>
      <c r="G91" s="268"/>
      <c r="H91" s="271"/>
      <c r="I91" s="268"/>
      <c r="J91" s="272"/>
      <c r="K91" s="273">
        <f>'Master Lot Table'!AF91</f>
        <v>0</v>
      </c>
      <c r="L91" s="247">
        <f>'Master Lot Table'!AG91</f>
      </c>
      <c r="M91" s="274">
        <f>'Master Lot Table'!AH91</f>
        <v>0</v>
      </c>
      <c r="N91" s="274">
        <f>'Master Lot Table'!AI91</f>
        <v>0</v>
      </c>
      <c r="O91" s="274">
        <f>'Master Lot Table'!AJ91</f>
        <v>0</v>
      </c>
      <c r="P91" s="275">
        <f>'Master Lot Table'!AK91</f>
        <v>0</v>
      </c>
      <c r="Q91" s="265"/>
    </row>
    <row r="92" spans="1:17" s="266" customFormat="1" ht="13.5">
      <c r="A92" s="254"/>
      <c r="B92" s="255" t="s">
        <v>6</v>
      </c>
      <c r="C92" s="256"/>
      <c r="D92" s="257"/>
      <c r="E92" s="258"/>
      <c r="F92" s="256"/>
      <c r="G92" s="256"/>
      <c r="H92" s="259"/>
      <c r="I92" s="256"/>
      <c r="J92" s="260"/>
      <c r="K92" s="261">
        <f>'Master Lot Table'!AF92</f>
        <v>0</v>
      </c>
      <c r="L92" s="262">
        <f>'Master Lot Table'!AG92</f>
      </c>
      <c r="M92" s="263">
        <f>'Master Lot Table'!AH92</f>
        <v>0</v>
      </c>
      <c r="N92" s="263">
        <f>'Master Lot Table'!AI92</f>
        <v>0</v>
      </c>
      <c r="O92" s="263">
        <f>'Master Lot Table'!AJ92</f>
        <v>0</v>
      </c>
      <c r="P92" s="264">
        <f>'Master Lot Table'!AK92</f>
        <v>0</v>
      </c>
      <c r="Q92" s="265"/>
    </row>
    <row r="93" spans="1:17" s="266" customFormat="1" ht="13.5">
      <c r="A93" s="254"/>
      <c r="B93" s="267" t="s">
        <v>6</v>
      </c>
      <c r="C93" s="268"/>
      <c r="D93" s="269"/>
      <c r="E93" s="270"/>
      <c r="F93" s="268"/>
      <c r="G93" s="268"/>
      <c r="H93" s="271"/>
      <c r="I93" s="268"/>
      <c r="J93" s="272"/>
      <c r="K93" s="273">
        <f>'Master Lot Table'!AF93</f>
        <v>0</v>
      </c>
      <c r="L93" s="247">
        <f>'Master Lot Table'!AG93</f>
      </c>
      <c r="M93" s="274">
        <f>'Master Lot Table'!AH93</f>
        <v>0</v>
      </c>
      <c r="N93" s="274">
        <f>'Master Lot Table'!AI93</f>
        <v>0</v>
      </c>
      <c r="O93" s="274">
        <f>'Master Lot Table'!AJ93</f>
        <v>0</v>
      </c>
      <c r="P93" s="275">
        <f>'Master Lot Table'!AK93</f>
        <v>0</v>
      </c>
      <c r="Q93" s="265"/>
    </row>
    <row r="94" spans="1:17" s="266" customFormat="1" ht="13.5">
      <c r="A94" s="254"/>
      <c r="B94" s="255" t="s">
        <v>6</v>
      </c>
      <c r="C94" s="256"/>
      <c r="D94" s="257"/>
      <c r="E94" s="258"/>
      <c r="F94" s="256"/>
      <c r="G94" s="256"/>
      <c r="H94" s="259"/>
      <c r="I94" s="256"/>
      <c r="J94" s="260"/>
      <c r="K94" s="261">
        <f>'Master Lot Table'!AF94</f>
        <v>0</v>
      </c>
      <c r="L94" s="262">
        <f>'Master Lot Table'!AG94</f>
      </c>
      <c r="M94" s="263">
        <f>'Master Lot Table'!AH94</f>
        <v>0</v>
      </c>
      <c r="N94" s="263">
        <f>'Master Lot Table'!AI94</f>
        <v>0</v>
      </c>
      <c r="O94" s="263">
        <f>'Master Lot Table'!AJ94</f>
        <v>0</v>
      </c>
      <c r="P94" s="264">
        <f>'Master Lot Table'!AK94</f>
        <v>0</v>
      </c>
      <c r="Q94" s="265"/>
    </row>
    <row r="95" spans="1:17" s="266" customFormat="1" ht="13.5">
      <c r="A95" s="254"/>
      <c r="B95" s="267" t="s">
        <v>6</v>
      </c>
      <c r="C95" s="268"/>
      <c r="D95" s="269"/>
      <c r="E95" s="270"/>
      <c r="F95" s="268"/>
      <c r="G95" s="268"/>
      <c r="H95" s="271"/>
      <c r="I95" s="268"/>
      <c r="J95" s="272"/>
      <c r="K95" s="273">
        <f>'Master Lot Table'!AF95</f>
        <v>0</v>
      </c>
      <c r="L95" s="247">
        <f>'Master Lot Table'!AG95</f>
      </c>
      <c r="M95" s="274">
        <f>'Master Lot Table'!AH95</f>
        <v>0</v>
      </c>
      <c r="N95" s="274">
        <f>'Master Lot Table'!AI95</f>
        <v>0</v>
      </c>
      <c r="O95" s="274">
        <f>'Master Lot Table'!AJ95</f>
        <v>0</v>
      </c>
      <c r="P95" s="275">
        <f>'Master Lot Table'!AK95</f>
        <v>0</v>
      </c>
      <c r="Q95" s="265"/>
    </row>
    <row r="96" spans="1:17" s="266" customFormat="1" ht="13.5">
      <c r="A96" s="254"/>
      <c r="B96" s="255" t="s">
        <v>6</v>
      </c>
      <c r="C96" s="256"/>
      <c r="D96" s="257"/>
      <c r="E96" s="258"/>
      <c r="F96" s="256"/>
      <c r="G96" s="256"/>
      <c r="H96" s="259"/>
      <c r="I96" s="256"/>
      <c r="J96" s="260"/>
      <c r="K96" s="261">
        <f>'Master Lot Table'!AF96</f>
        <v>0</v>
      </c>
      <c r="L96" s="262">
        <f>'Master Lot Table'!AG96</f>
      </c>
      <c r="M96" s="263">
        <f>'Master Lot Table'!AH96</f>
        <v>0</v>
      </c>
      <c r="N96" s="263">
        <f>'Master Lot Table'!AI96</f>
        <v>0</v>
      </c>
      <c r="O96" s="263">
        <f>'Master Lot Table'!AJ96</f>
        <v>0</v>
      </c>
      <c r="P96" s="264">
        <f>'Master Lot Table'!AK96</f>
        <v>0</v>
      </c>
      <c r="Q96" s="265"/>
    </row>
    <row r="97" spans="1:17" s="266" customFormat="1" ht="13.5">
      <c r="A97" s="254"/>
      <c r="B97" s="267" t="s">
        <v>6</v>
      </c>
      <c r="C97" s="268"/>
      <c r="D97" s="269"/>
      <c r="E97" s="270"/>
      <c r="F97" s="268"/>
      <c r="G97" s="268"/>
      <c r="H97" s="271"/>
      <c r="I97" s="268"/>
      <c r="J97" s="272"/>
      <c r="K97" s="273">
        <f>'Master Lot Table'!AF97</f>
        <v>0</v>
      </c>
      <c r="L97" s="247">
        <f>'Master Lot Table'!AG97</f>
      </c>
      <c r="M97" s="274">
        <f>'Master Lot Table'!AH97</f>
        <v>0</v>
      </c>
      <c r="N97" s="274">
        <f>'Master Lot Table'!AI97</f>
        <v>0</v>
      </c>
      <c r="O97" s="274">
        <f>'Master Lot Table'!AJ97</f>
        <v>0</v>
      </c>
      <c r="P97" s="275">
        <f>'Master Lot Table'!AK97</f>
        <v>0</v>
      </c>
      <c r="Q97" s="265"/>
    </row>
    <row r="98" spans="1:17" s="266" customFormat="1" ht="13.5">
      <c r="A98" s="254"/>
      <c r="B98" s="255" t="s">
        <v>6</v>
      </c>
      <c r="C98" s="256"/>
      <c r="D98" s="257"/>
      <c r="E98" s="258"/>
      <c r="F98" s="256"/>
      <c r="G98" s="256"/>
      <c r="H98" s="259"/>
      <c r="I98" s="256"/>
      <c r="J98" s="260"/>
      <c r="K98" s="261">
        <f>'Master Lot Table'!AF98</f>
        <v>0</v>
      </c>
      <c r="L98" s="262">
        <f>'Master Lot Table'!AG98</f>
      </c>
      <c r="M98" s="263">
        <f>'Master Lot Table'!AH98</f>
        <v>0</v>
      </c>
      <c r="N98" s="263">
        <f>'Master Lot Table'!AI98</f>
        <v>0</v>
      </c>
      <c r="O98" s="263">
        <f>'Master Lot Table'!AJ98</f>
        <v>0</v>
      </c>
      <c r="P98" s="264">
        <f>'Master Lot Table'!AK98</f>
        <v>0</v>
      </c>
      <c r="Q98" s="265"/>
    </row>
    <row r="99" spans="1:17" s="266" customFormat="1" ht="13.5">
      <c r="A99" s="254"/>
      <c r="B99" s="267" t="s">
        <v>6</v>
      </c>
      <c r="C99" s="268"/>
      <c r="D99" s="269"/>
      <c r="E99" s="270"/>
      <c r="F99" s="268"/>
      <c r="G99" s="268"/>
      <c r="H99" s="271"/>
      <c r="I99" s="268"/>
      <c r="J99" s="272"/>
      <c r="K99" s="273">
        <f>'Master Lot Table'!AF99</f>
        <v>0</v>
      </c>
      <c r="L99" s="247">
        <f>'Master Lot Table'!AG99</f>
      </c>
      <c r="M99" s="274">
        <f>'Master Lot Table'!AH99</f>
        <v>0</v>
      </c>
      <c r="N99" s="274">
        <f>'Master Lot Table'!AI99</f>
        <v>0</v>
      </c>
      <c r="O99" s="274">
        <f>'Master Lot Table'!AJ99</f>
        <v>0</v>
      </c>
      <c r="P99" s="275">
        <f>'Master Lot Table'!AK99</f>
        <v>0</v>
      </c>
      <c r="Q99" s="265"/>
    </row>
    <row r="100" spans="1:17" s="266" customFormat="1" ht="13.5">
      <c r="A100" s="254"/>
      <c r="B100" s="255" t="s">
        <v>6</v>
      </c>
      <c r="C100" s="256"/>
      <c r="D100" s="257"/>
      <c r="E100" s="258"/>
      <c r="F100" s="256"/>
      <c r="G100" s="256"/>
      <c r="H100" s="259"/>
      <c r="I100" s="256"/>
      <c r="J100" s="260"/>
      <c r="K100" s="261">
        <f>'Master Lot Table'!AF100</f>
        <v>0</v>
      </c>
      <c r="L100" s="262">
        <f>'Master Lot Table'!AG100</f>
      </c>
      <c r="M100" s="263">
        <f>'Master Lot Table'!AH100</f>
        <v>0</v>
      </c>
      <c r="N100" s="263">
        <f>'Master Lot Table'!AI100</f>
        <v>0</v>
      </c>
      <c r="O100" s="263">
        <f>'Master Lot Table'!AJ100</f>
        <v>0</v>
      </c>
      <c r="P100" s="264">
        <f>'Master Lot Table'!AK100</f>
        <v>0</v>
      </c>
      <c r="Q100" s="265"/>
    </row>
    <row r="101" spans="1:17" s="266" customFormat="1" ht="13.5">
      <c r="A101" s="254"/>
      <c r="B101" s="267" t="s">
        <v>6</v>
      </c>
      <c r="C101" s="268"/>
      <c r="D101" s="269"/>
      <c r="E101" s="270"/>
      <c r="F101" s="268"/>
      <c r="G101" s="268"/>
      <c r="H101" s="271"/>
      <c r="I101" s="268"/>
      <c r="J101" s="272"/>
      <c r="K101" s="273">
        <f>'Master Lot Table'!AF101</f>
        <v>0</v>
      </c>
      <c r="L101" s="247">
        <f>'Master Lot Table'!AG101</f>
      </c>
      <c r="M101" s="274">
        <f>'Master Lot Table'!AH101</f>
        <v>0</v>
      </c>
      <c r="N101" s="274">
        <f>'Master Lot Table'!AI101</f>
        <v>0</v>
      </c>
      <c r="O101" s="274">
        <f>'Master Lot Table'!AJ101</f>
        <v>0</v>
      </c>
      <c r="P101" s="275">
        <f>'Master Lot Table'!AK101</f>
        <v>0</v>
      </c>
      <c r="Q101" s="265"/>
    </row>
    <row r="102" spans="1:17" s="266" customFormat="1" ht="13.5">
      <c r="A102" s="254"/>
      <c r="B102" s="255" t="s">
        <v>6</v>
      </c>
      <c r="C102" s="256"/>
      <c r="D102" s="257"/>
      <c r="E102" s="258"/>
      <c r="F102" s="256"/>
      <c r="G102" s="256"/>
      <c r="H102" s="259"/>
      <c r="I102" s="256"/>
      <c r="J102" s="260"/>
      <c r="K102" s="261">
        <f>'Master Lot Table'!AF102</f>
        <v>0</v>
      </c>
      <c r="L102" s="262">
        <f>'Master Lot Table'!AG102</f>
      </c>
      <c r="M102" s="263">
        <f>'Master Lot Table'!AH102</f>
        <v>0</v>
      </c>
      <c r="N102" s="263">
        <f>'Master Lot Table'!AI102</f>
        <v>0</v>
      </c>
      <c r="O102" s="263">
        <f>'Master Lot Table'!AJ102</f>
        <v>0</v>
      </c>
      <c r="P102" s="264">
        <f>'Master Lot Table'!AK102</f>
        <v>0</v>
      </c>
      <c r="Q102" s="265"/>
    </row>
    <row r="103" spans="1:17" s="266" customFormat="1" ht="13.5">
      <c r="A103" s="254"/>
      <c r="B103" s="267" t="s">
        <v>6</v>
      </c>
      <c r="C103" s="268"/>
      <c r="D103" s="269"/>
      <c r="E103" s="270"/>
      <c r="F103" s="268"/>
      <c r="G103" s="268"/>
      <c r="H103" s="271"/>
      <c r="I103" s="268"/>
      <c r="J103" s="272"/>
      <c r="K103" s="273">
        <f>'Master Lot Table'!AF103</f>
        <v>0</v>
      </c>
      <c r="L103" s="247">
        <f>'Master Lot Table'!AG103</f>
      </c>
      <c r="M103" s="274">
        <f>'Master Lot Table'!AH103</f>
        <v>0</v>
      </c>
      <c r="N103" s="274">
        <f>'Master Lot Table'!AI103</f>
        <v>0</v>
      </c>
      <c r="O103" s="274">
        <f>'Master Lot Table'!AJ103</f>
        <v>0</v>
      </c>
      <c r="P103" s="275">
        <f>'Master Lot Table'!AK103</f>
        <v>0</v>
      </c>
      <c r="Q103" s="265"/>
    </row>
    <row r="104" spans="1:17" s="266" customFormat="1" ht="13.5">
      <c r="A104" s="254"/>
      <c r="B104" s="255" t="s">
        <v>6</v>
      </c>
      <c r="C104" s="256"/>
      <c r="D104" s="257"/>
      <c r="E104" s="258"/>
      <c r="F104" s="256"/>
      <c r="G104" s="256"/>
      <c r="H104" s="259"/>
      <c r="I104" s="256"/>
      <c r="J104" s="260"/>
      <c r="K104" s="261">
        <f>'Master Lot Table'!AF104</f>
        <v>0</v>
      </c>
      <c r="L104" s="262">
        <f>'Master Lot Table'!AG104</f>
      </c>
      <c r="M104" s="263">
        <f>'Master Lot Table'!AH104</f>
        <v>0</v>
      </c>
      <c r="N104" s="263">
        <f>'Master Lot Table'!AI104</f>
        <v>0</v>
      </c>
      <c r="O104" s="263">
        <f>'Master Lot Table'!AJ104</f>
        <v>0</v>
      </c>
      <c r="P104" s="264">
        <f>'Master Lot Table'!AK104</f>
        <v>0</v>
      </c>
      <c r="Q104" s="265"/>
    </row>
    <row r="105" spans="1:17" s="266" customFormat="1" ht="13.5">
      <c r="A105" s="254"/>
      <c r="B105" s="267" t="s">
        <v>6</v>
      </c>
      <c r="C105" s="268"/>
      <c r="D105" s="269"/>
      <c r="E105" s="270"/>
      <c r="F105" s="268"/>
      <c r="G105" s="268"/>
      <c r="H105" s="271"/>
      <c r="I105" s="268"/>
      <c r="J105" s="272"/>
      <c r="K105" s="273">
        <f>'Master Lot Table'!AF105</f>
        <v>0</v>
      </c>
      <c r="L105" s="247">
        <f>'Master Lot Table'!AG105</f>
      </c>
      <c r="M105" s="274">
        <f>'Master Lot Table'!AH105</f>
        <v>0</v>
      </c>
      <c r="N105" s="274">
        <f>'Master Lot Table'!AI105</f>
        <v>0</v>
      </c>
      <c r="O105" s="274">
        <f>'Master Lot Table'!AJ105</f>
        <v>0</v>
      </c>
      <c r="P105" s="275">
        <f>'Master Lot Table'!AK105</f>
        <v>0</v>
      </c>
      <c r="Q105" s="265"/>
    </row>
    <row r="106" spans="1:17" s="266" customFormat="1" ht="13.5">
      <c r="A106" s="254"/>
      <c r="B106" s="255" t="s">
        <v>6</v>
      </c>
      <c r="C106" s="256"/>
      <c r="D106" s="257"/>
      <c r="E106" s="258"/>
      <c r="F106" s="256"/>
      <c r="G106" s="256"/>
      <c r="H106" s="259"/>
      <c r="I106" s="256"/>
      <c r="J106" s="260"/>
      <c r="K106" s="261">
        <f>'Master Lot Table'!AF106</f>
        <v>0</v>
      </c>
      <c r="L106" s="262">
        <f>'Master Lot Table'!AG106</f>
      </c>
      <c r="M106" s="263">
        <f>'Master Lot Table'!AH106</f>
        <v>0</v>
      </c>
      <c r="N106" s="263">
        <f>'Master Lot Table'!AI106</f>
        <v>0</v>
      </c>
      <c r="O106" s="263">
        <f>'Master Lot Table'!AJ106</f>
        <v>0</v>
      </c>
      <c r="P106" s="264">
        <f>'Master Lot Table'!AK106</f>
        <v>0</v>
      </c>
      <c r="Q106" s="265"/>
    </row>
    <row r="107" spans="1:17" s="266" customFormat="1" ht="13.5">
      <c r="A107" s="254"/>
      <c r="B107" s="267" t="s">
        <v>6</v>
      </c>
      <c r="C107" s="268"/>
      <c r="D107" s="269"/>
      <c r="E107" s="270"/>
      <c r="F107" s="268"/>
      <c r="G107" s="268"/>
      <c r="H107" s="271"/>
      <c r="I107" s="268"/>
      <c r="J107" s="272"/>
      <c r="K107" s="273">
        <f>'Master Lot Table'!AF107</f>
        <v>0</v>
      </c>
      <c r="L107" s="247">
        <f>'Master Lot Table'!AG107</f>
      </c>
      <c r="M107" s="274">
        <f>'Master Lot Table'!AH107</f>
        <v>0</v>
      </c>
      <c r="N107" s="274">
        <f>'Master Lot Table'!AI107</f>
        <v>0</v>
      </c>
      <c r="O107" s="274">
        <f>'Master Lot Table'!AJ107</f>
        <v>0</v>
      </c>
      <c r="P107" s="275">
        <f>'Master Lot Table'!AK107</f>
        <v>0</v>
      </c>
      <c r="Q107" s="265"/>
    </row>
    <row r="108" spans="1:17" s="266" customFormat="1" ht="13.5">
      <c r="A108" s="254"/>
      <c r="B108" s="255" t="s">
        <v>6</v>
      </c>
      <c r="C108" s="256"/>
      <c r="D108" s="257"/>
      <c r="E108" s="258"/>
      <c r="F108" s="256"/>
      <c r="G108" s="256"/>
      <c r="H108" s="259"/>
      <c r="I108" s="256"/>
      <c r="J108" s="260"/>
      <c r="K108" s="261">
        <f>'Master Lot Table'!AF108</f>
        <v>0</v>
      </c>
      <c r="L108" s="262">
        <f>'Master Lot Table'!AG108</f>
      </c>
      <c r="M108" s="263">
        <f>'Master Lot Table'!AH108</f>
        <v>0</v>
      </c>
      <c r="N108" s="263">
        <f>'Master Lot Table'!AI108</f>
        <v>0</v>
      </c>
      <c r="O108" s="263">
        <f>'Master Lot Table'!AJ108</f>
        <v>0</v>
      </c>
      <c r="P108" s="264">
        <f>'Master Lot Table'!AK108</f>
        <v>0</v>
      </c>
      <c r="Q108" s="265"/>
    </row>
    <row r="109" spans="1:17" s="266" customFormat="1" ht="13.5">
      <c r="A109" s="254"/>
      <c r="B109" s="267" t="s">
        <v>6</v>
      </c>
      <c r="C109" s="268"/>
      <c r="D109" s="269"/>
      <c r="E109" s="270"/>
      <c r="F109" s="268"/>
      <c r="G109" s="268"/>
      <c r="H109" s="271"/>
      <c r="I109" s="268"/>
      <c r="J109" s="272"/>
      <c r="K109" s="273">
        <f>'Master Lot Table'!AF109</f>
        <v>0</v>
      </c>
      <c r="L109" s="247">
        <f>'Master Lot Table'!AG109</f>
      </c>
      <c r="M109" s="274">
        <f>'Master Lot Table'!AH109</f>
        <v>0</v>
      </c>
      <c r="N109" s="274">
        <f>'Master Lot Table'!AI109</f>
        <v>0</v>
      </c>
      <c r="O109" s="274">
        <f>'Master Lot Table'!AJ109</f>
        <v>0</v>
      </c>
      <c r="P109" s="275">
        <f>'Master Lot Table'!AK109</f>
        <v>0</v>
      </c>
      <c r="Q109" s="265"/>
    </row>
    <row r="110" spans="1:17" s="266" customFormat="1" ht="13.5">
      <c r="A110" s="254"/>
      <c r="B110" s="255" t="s">
        <v>6</v>
      </c>
      <c r="C110" s="256"/>
      <c r="D110" s="257"/>
      <c r="E110" s="258"/>
      <c r="F110" s="256"/>
      <c r="G110" s="256"/>
      <c r="H110" s="259"/>
      <c r="I110" s="256"/>
      <c r="J110" s="260"/>
      <c r="K110" s="261">
        <f>'Master Lot Table'!AF110</f>
        <v>0</v>
      </c>
      <c r="L110" s="262">
        <f>'Master Lot Table'!AG110</f>
      </c>
      <c r="M110" s="263">
        <f>'Master Lot Table'!AH110</f>
        <v>0</v>
      </c>
      <c r="N110" s="263">
        <f>'Master Lot Table'!AI110</f>
        <v>0</v>
      </c>
      <c r="O110" s="263">
        <f>'Master Lot Table'!AJ110</f>
        <v>0</v>
      </c>
      <c r="P110" s="264">
        <f>'Master Lot Table'!AK110</f>
        <v>0</v>
      </c>
      <c r="Q110" s="265"/>
    </row>
    <row r="111" spans="1:17" s="266" customFormat="1" ht="13.5">
      <c r="A111" s="254"/>
      <c r="B111" s="267" t="s">
        <v>6</v>
      </c>
      <c r="C111" s="268"/>
      <c r="D111" s="269"/>
      <c r="E111" s="270"/>
      <c r="F111" s="268"/>
      <c r="G111" s="268"/>
      <c r="H111" s="271"/>
      <c r="I111" s="268"/>
      <c r="J111" s="272"/>
      <c r="K111" s="273">
        <f>'Master Lot Table'!AF111</f>
        <v>0</v>
      </c>
      <c r="L111" s="247">
        <f>'Master Lot Table'!AG111</f>
      </c>
      <c r="M111" s="274">
        <f>'Master Lot Table'!AH111</f>
        <v>0</v>
      </c>
      <c r="N111" s="274">
        <f>'Master Lot Table'!AI111</f>
        <v>0</v>
      </c>
      <c r="O111" s="274">
        <f>'Master Lot Table'!AJ111</f>
        <v>0</v>
      </c>
      <c r="P111" s="275">
        <f>'Master Lot Table'!AK111</f>
        <v>0</v>
      </c>
      <c r="Q111" s="265"/>
    </row>
    <row r="112" spans="1:17" s="266" customFormat="1" ht="13.5">
      <c r="A112" s="254"/>
      <c r="B112" s="255" t="s">
        <v>6</v>
      </c>
      <c r="C112" s="256"/>
      <c r="D112" s="257"/>
      <c r="E112" s="258"/>
      <c r="F112" s="256"/>
      <c r="G112" s="256"/>
      <c r="H112" s="259"/>
      <c r="I112" s="256"/>
      <c r="J112" s="260"/>
      <c r="K112" s="261">
        <f>'Master Lot Table'!AF112</f>
        <v>0</v>
      </c>
      <c r="L112" s="262">
        <f>'Master Lot Table'!AG112</f>
      </c>
      <c r="M112" s="263">
        <f>'Master Lot Table'!AH112</f>
        <v>0</v>
      </c>
      <c r="N112" s="263">
        <f>'Master Lot Table'!AI112</f>
        <v>0</v>
      </c>
      <c r="O112" s="263">
        <f>'Master Lot Table'!AJ112</f>
        <v>0</v>
      </c>
      <c r="P112" s="264">
        <f>'Master Lot Table'!AK112</f>
        <v>0</v>
      </c>
      <c r="Q112" s="265"/>
    </row>
    <row r="113" spans="1:17" s="266" customFormat="1" ht="13.5">
      <c r="A113" s="254"/>
      <c r="B113" s="267" t="s">
        <v>6</v>
      </c>
      <c r="C113" s="268"/>
      <c r="D113" s="269"/>
      <c r="E113" s="270"/>
      <c r="F113" s="268"/>
      <c r="G113" s="268"/>
      <c r="H113" s="271"/>
      <c r="I113" s="268"/>
      <c r="J113" s="272"/>
      <c r="K113" s="273">
        <f>'Master Lot Table'!AF113</f>
        <v>0</v>
      </c>
      <c r="L113" s="247">
        <f>'Master Lot Table'!AG113</f>
      </c>
      <c r="M113" s="274">
        <f>'Master Lot Table'!AH113</f>
        <v>0</v>
      </c>
      <c r="N113" s="274">
        <f>'Master Lot Table'!AI113</f>
        <v>0</v>
      </c>
      <c r="O113" s="274">
        <f>'Master Lot Table'!AJ113</f>
        <v>0</v>
      </c>
      <c r="P113" s="275">
        <f>'Master Lot Table'!AK113</f>
        <v>0</v>
      </c>
      <c r="Q113" s="265"/>
    </row>
    <row r="114" spans="1:17" s="266" customFormat="1" ht="13.5">
      <c r="A114" s="254"/>
      <c r="B114" s="255" t="s">
        <v>6</v>
      </c>
      <c r="C114" s="256"/>
      <c r="D114" s="257"/>
      <c r="E114" s="258"/>
      <c r="F114" s="256"/>
      <c r="G114" s="256"/>
      <c r="H114" s="259"/>
      <c r="I114" s="256"/>
      <c r="J114" s="260"/>
      <c r="K114" s="261">
        <f>'Master Lot Table'!AF114</f>
        <v>0</v>
      </c>
      <c r="L114" s="262">
        <f>'Master Lot Table'!AG114</f>
      </c>
      <c r="M114" s="263">
        <f>'Master Lot Table'!AH114</f>
        <v>0</v>
      </c>
      <c r="N114" s="263">
        <f>'Master Lot Table'!AI114</f>
        <v>0</v>
      </c>
      <c r="O114" s="263">
        <f>'Master Lot Table'!AJ114</f>
        <v>0</v>
      </c>
      <c r="P114" s="264">
        <f>'Master Lot Table'!AK114</f>
        <v>0</v>
      </c>
      <c r="Q114" s="265"/>
    </row>
    <row r="115" spans="1:17" s="266" customFormat="1" ht="13.5">
      <c r="A115" s="254"/>
      <c r="B115" s="267" t="s">
        <v>6</v>
      </c>
      <c r="C115" s="268"/>
      <c r="D115" s="269"/>
      <c r="E115" s="270"/>
      <c r="F115" s="268"/>
      <c r="G115" s="268"/>
      <c r="H115" s="271"/>
      <c r="I115" s="268"/>
      <c r="J115" s="272"/>
      <c r="K115" s="273">
        <f>'Master Lot Table'!AF115</f>
        <v>0</v>
      </c>
      <c r="L115" s="247">
        <f>'Master Lot Table'!AG115</f>
      </c>
      <c r="M115" s="274">
        <f>'Master Lot Table'!AH115</f>
        <v>0</v>
      </c>
      <c r="N115" s="274">
        <f>'Master Lot Table'!AI115</f>
        <v>0</v>
      </c>
      <c r="O115" s="274">
        <f>'Master Lot Table'!AJ115</f>
        <v>0</v>
      </c>
      <c r="P115" s="275">
        <f>'Master Lot Table'!AK115</f>
        <v>0</v>
      </c>
      <c r="Q115" s="265"/>
    </row>
    <row r="116" spans="1:17" s="266" customFormat="1" ht="13.5">
      <c r="A116" s="254"/>
      <c r="B116" s="255" t="s">
        <v>6</v>
      </c>
      <c r="C116" s="256"/>
      <c r="D116" s="257"/>
      <c r="E116" s="258"/>
      <c r="F116" s="256"/>
      <c r="G116" s="256"/>
      <c r="H116" s="259"/>
      <c r="I116" s="256"/>
      <c r="J116" s="260"/>
      <c r="K116" s="261">
        <f>'Master Lot Table'!AF116</f>
        <v>0</v>
      </c>
      <c r="L116" s="262">
        <f>'Master Lot Table'!AG116</f>
      </c>
      <c r="M116" s="263">
        <f>'Master Lot Table'!AH116</f>
        <v>0</v>
      </c>
      <c r="N116" s="263">
        <f>'Master Lot Table'!AI116</f>
        <v>0</v>
      </c>
      <c r="O116" s="263">
        <f>'Master Lot Table'!AJ116</f>
        <v>0</v>
      </c>
      <c r="P116" s="264">
        <f>'Master Lot Table'!AK116</f>
        <v>0</v>
      </c>
      <c r="Q116" s="265"/>
    </row>
    <row r="117" spans="1:17" s="266" customFormat="1" ht="13.5">
      <c r="A117" s="254"/>
      <c r="B117" s="267" t="s">
        <v>6</v>
      </c>
      <c r="C117" s="268"/>
      <c r="D117" s="269"/>
      <c r="E117" s="270"/>
      <c r="F117" s="268"/>
      <c r="G117" s="268"/>
      <c r="H117" s="271"/>
      <c r="I117" s="268"/>
      <c r="J117" s="272"/>
      <c r="K117" s="273">
        <f>'Master Lot Table'!AF117</f>
        <v>0</v>
      </c>
      <c r="L117" s="247">
        <f>'Master Lot Table'!AG117</f>
      </c>
      <c r="M117" s="274">
        <f>'Master Lot Table'!AH117</f>
        <v>0</v>
      </c>
      <c r="N117" s="274">
        <f>'Master Lot Table'!AI117</f>
        <v>0</v>
      </c>
      <c r="O117" s="274">
        <f>'Master Lot Table'!AJ117</f>
        <v>0</v>
      </c>
      <c r="P117" s="275">
        <f>'Master Lot Table'!AK117</f>
        <v>0</v>
      </c>
      <c r="Q117" s="265"/>
    </row>
    <row r="118" spans="1:17" s="266" customFormat="1" ht="13.5">
      <c r="A118" s="254"/>
      <c r="B118" s="255" t="s">
        <v>6</v>
      </c>
      <c r="C118" s="256"/>
      <c r="D118" s="257"/>
      <c r="E118" s="258"/>
      <c r="F118" s="256"/>
      <c r="G118" s="256"/>
      <c r="H118" s="259"/>
      <c r="I118" s="256"/>
      <c r="J118" s="260"/>
      <c r="K118" s="261">
        <f>'Master Lot Table'!AF118</f>
        <v>0</v>
      </c>
      <c r="L118" s="262">
        <f>'Master Lot Table'!AG118</f>
      </c>
      <c r="M118" s="263">
        <f>'Master Lot Table'!AH118</f>
        <v>0</v>
      </c>
      <c r="N118" s="263">
        <f>'Master Lot Table'!AI118</f>
        <v>0</v>
      </c>
      <c r="O118" s="263">
        <f>'Master Lot Table'!AJ118</f>
        <v>0</v>
      </c>
      <c r="P118" s="264">
        <f>'Master Lot Table'!AK118</f>
        <v>0</v>
      </c>
      <c r="Q118" s="265"/>
    </row>
    <row r="119" spans="1:17" s="266" customFormat="1" ht="13.5">
      <c r="A119" s="254"/>
      <c r="B119" s="267" t="s">
        <v>6</v>
      </c>
      <c r="C119" s="268"/>
      <c r="D119" s="269"/>
      <c r="E119" s="270"/>
      <c r="F119" s="268"/>
      <c r="G119" s="268"/>
      <c r="H119" s="271"/>
      <c r="I119" s="268"/>
      <c r="J119" s="272"/>
      <c r="K119" s="273">
        <f>'Master Lot Table'!AF119</f>
        <v>0</v>
      </c>
      <c r="L119" s="247">
        <f>'Master Lot Table'!AG119</f>
      </c>
      <c r="M119" s="274">
        <f>'Master Lot Table'!AH119</f>
        <v>0</v>
      </c>
      <c r="N119" s="274">
        <f>'Master Lot Table'!AI119</f>
        <v>0</v>
      </c>
      <c r="O119" s="274">
        <f>'Master Lot Table'!AJ119</f>
        <v>0</v>
      </c>
      <c r="P119" s="275">
        <f>'Master Lot Table'!AK119</f>
        <v>0</v>
      </c>
      <c r="Q119" s="265"/>
    </row>
    <row r="120" spans="1:17" s="266" customFormat="1" ht="13.5">
      <c r="A120" s="254"/>
      <c r="B120" s="255" t="s">
        <v>6</v>
      </c>
      <c r="C120" s="256"/>
      <c r="D120" s="257"/>
      <c r="E120" s="258"/>
      <c r="F120" s="256"/>
      <c r="G120" s="256"/>
      <c r="H120" s="259"/>
      <c r="I120" s="256"/>
      <c r="J120" s="260"/>
      <c r="K120" s="261">
        <f>'Master Lot Table'!AF120</f>
        <v>0</v>
      </c>
      <c r="L120" s="262">
        <f>'Master Lot Table'!AG120</f>
      </c>
      <c r="M120" s="263">
        <f>'Master Lot Table'!AH120</f>
        <v>0</v>
      </c>
      <c r="N120" s="263">
        <f>'Master Lot Table'!AI120</f>
        <v>0</v>
      </c>
      <c r="O120" s="263">
        <f>'Master Lot Table'!AJ120</f>
        <v>0</v>
      </c>
      <c r="P120" s="264">
        <f>'Master Lot Table'!AK120</f>
        <v>0</v>
      </c>
      <c r="Q120" s="265"/>
    </row>
    <row r="121" spans="1:17" s="266" customFormat="1" ht="13.5">
      <c r="A121" s="254"/>
      <c r="B121" s="267" t="s">
        <v>6</v>
      </c>
      <c r="C121" s="268"/>
      <c r="D121" s="269"/>
      <c r="E121" s="270"/>
      <c r="F121" s="268"/>
      <c r="G121" s="268"/>
      <c r="H121" s="271"/>
      <c r="I121" s="268"/>
      <c r="J121" s="272"/>
      <c r="K121" s="273">
        <f>'Master Lot Table'!AF121</f>
        <v>0</v>
      </c>
      <c r="L121" s="247">
        <f>'Master Lot Table'!AG121</f>
      </c>
      <c r="M121" s="274">
        <f>'Master Lot Table'!AH121</f>
        <v>0</v>
      </c>
      <c r="N121" s="274">
        <f>'Master Lot Table'!AI121</f>
        <v>0</v>
      </c>
      <c r="O121" s="274">
        <f>'Master Lot Table'!AJ121</f>
        <v>0</v>
      </c>
      <c r="P121" s="275">
        <f>'Master Lot Table'!AK121</f>
        <v>0</v>
      </c>
      <c r="Q121" s="265"/>
    </row>
    <row r="122" spans="1:17" s="266" customFormat="1" ht="13.5">
      <c r="A122" s="254"/>
      <c r="B122" s="255" t="s">
        <v>6</v>
      </c>
      <c r="C122" s="256"/>
      <c r="D122" s="257"/>
      <c r="E122" s="258"/>
      <c r="F122" s="256"/>
      <c r="G122" s="256"/>
      <c r="H122" s="259"/>
      <c r="I122" s="256"/>
      <c r="J122" s="260"/>
      <c r="K122" s="261">
        <f>'Master Lot Table'!AF122</f>
        <v>0</v>
      </c>
      <c r="L122" s="262">
        <f>'Master Lot Table'!AG122</f>
      </c>
      <c r="M122" s="263">
        <f>'Master Lot Table'!AH122</f>
        <v>0</v>
      </c>
      <c r="N122" s="263">
        <f>'Master Lot Table'!AI122</f>
        <v>0</v>
      </c>
      <c r="O122" s="263">
        <f>'Master Lot Table'!AJ122</f>
        <v>0</v>
      </c>
      <c r="P122" s="264">
        <f>'Master Lot Table'!AK122</f>
        <v>0</v>
      </c>
      <c r="Q122" s="265"/>
    </row>
    <row r="123" spans="1:17" s="266" customFormat="1" ht="13.5">
      <c r="A123" s="254"/>
      <c r="B123" s="267" t="s">
        <v>6</v>
      </c>
      <c r="C123" s="268"/>
      <c r="D123" s="269"/>
      <c r="E123" s="270"/>
      <c r="F123" s="268"/>
      <c r="G123" s="268"/>
      <c r="H123" s="271"/>
      <c r="I123" s="268"/>
      <c r="J123" s="272"/>
      <c r="K123" s="273">
        <f>'Master Lot Table'!AF123</f>
        <v>0</v>
      </c>
      <c r="L123" s="247">
        <f>'Master Lot Table'!AG123</f>
      </c>
      <c r="M123" s="274">
        <f>'Master Lot Table'!AH123</f>
        <v>0</v>
      </c>
      <c r="N123" s="274">
        <f>'Master Lot Table'!AI123</f>
        <v>0</v>
      </c>
      <c r="O123" s="274">
        <f>'Master Lot Table'!AJ123</f>
        <v>0</v>
      </c>
      <c r="P123" s="275">
        <f>'Master Lot Table'!AK123</f>
        <v>0</v>
      </c>
      <c r="Q123" s="265"/>
    </row>
    <row r="124" spans="1:17" s="266" customFormat="1" ht="13.5">
      <c r="A124" s="254"/>
      <c r="B124" s="255" t="s">
        <v>6</v>
      </c>
      <c r="C124" s="256"/>
      <c r="D124" s="257"/>
      <c r="E124" s="258"/>
      <c r="F124" s="256"/>
      <c r="G124" s="256"/>
      <c r="H124" s="259"/>
      <c r="I124" s="256"/>
      <c r="J124" s="260"/>
      <c r="K124" s="261">
        <f>'Master Lot Table'!AF124</f>
        <v>0</v>
      </c>
      <c r="L124" s="262">
        <f>'Master Lot Table'!AG124</f>
      </c>
      <c r="M124" s="263">
        <f>'Master Lot Table'!AH124</f>
        <v>0</v>
      </c>
      <c r="N124" s="263">
        <f>'Master Lot Table'!AI124</f>
        <v>0</v>
      </c>
      <c r="O124" s="263">
        <f>'Master Lot Table'!AJ124</f>
        <v>0</v>
      </c>
      <c r="P124" s="264">
        <f>'Master Lot Table'!AK124</f>
        <v>0</v>
      </c>
      <c r="Q124" s="265"/>
    </row>
    <row r="125" spans="1:17" s="266" customFormat="1" ht="13.5">
      <c r="A125" s="254"/>
      <c r="B125" s="267" t="s">
        <v>6</v>
      </c>
      <c r="C125" s="268"/>
      <c r="D125" s="269"/>
      <c r="E125" s="270"/>
      <c r="F125" s="268"/>
      <c r="G125" s="268"/>
      <c r="H125" s="271"/>
      <c r="I125" s="268"/>
      <c r="J125" s="272"/>
      <c r="K125" s="273">
        <f>'Master Lot Table'!AF125</f>
        <v>0</v>
      </c>
      <c r="L125" s="247">
        <f>'Master Lot Table'!AG125</f>
      </c>
      <c r="M125" s="274">
        <f>'Master Lot Table'!AH125</f>
        <v>0</v>
      </c>
      <c r="N125" s="274">
        <f>'Master Lot Table'!AI125</f>
        <v>0</v>
      </c>
      <c r="O125" s="274">
        <f>'Master Lot Table'!AJ125</f>
        <v>0</v>
      </c>
      <c r="P125" s="275">
        <f>'Master Lot Table'!AK125</f>
        <v>0</v>
      </c>
      <c r="Q125" s="265"/>
    </row>
    <row r="126" spans="1:17" s="266" customFormat="1" ht="13.5">
      <c r="A126" s="254"/>
      <c r="B126" s="255" t="s">
        <v>6</v>
      </c>
      <c r="C126" s="256"/>
      <c r="D126" s="257"/>
      <c r="E126" s="258"/>
      <c r="F126" s="256"/>
      <c r="G126" s="256"/>
      <c r="H126" s="259"/>
      <c r="I126" s="256"/>
      <c r="J126" s="260"/>
      <c r="K126" s="261">
        <f>'Master Lot Table'!AF126</f>
        <v>0</v>
      </c>
      <c r="L126" s="262">
        <f>'Master Lot Table'!AG126</f>
      </c>
      <c r="M126" s="263">
        <f>'Master Lot Table'!AH126</f>
        <v>0</v>
      </c>
      <c r="N126" s="263">
        <f>'Master Lot Table'!AI126</f>
        <v>0</v>
      </c>
      <c r="O126" s="263">
        <f>'Master Lot Table'!AJ126</f>
        <v>0</v>
      </c>
      <c r="P126" s="264">
        <f>'Master Lot Table'!AK126</f>
        <v>0</v>
      </c>
      <c r="Q126" s="265"/>
    </row>
    <row r="127" spans="1:17" s="266" customFormat="1" ht="13.5">
      <c r="A127" s="254"/>
      <c r="B127" s="267" t="s">
        <v>6</v>
      </c>
      <c r="C127" s="268"/>
      <c r="D127" s="269"/>
      <c r="E127" s="270"/>
      <c r="F127" s="268"/>
      <c r="G127" s="268"/>
      <c r="H127" s="271"/>
      <c r="I127" s="268"/>
      <c r="J127" s="272"/>
      <c r="K127" s="273">
        <f>'Master Lot Table'!AF127</f>
        <v>0</v>
      </c>
      <c r="L127" s="247">
        <f>'Master Lot Table'!AG127</f>
      </c>
      <c r="M127" s="274">
        <f>'Master Lot Table'!AH127</f>
        <v>0</v>
      </c>
      <c r="N127" s="274">
        <f>'Master Lot Table'!AI127</f>
        <v>0</v>
      </c>
      <c r="O127" s="274">
        <f>'Master Lot Table'!AJ127</f>
        <v>0</v>
      </c>
      <c r="P127" s="275">
        <f>'Master Lot Table'!AK127</f>
        <v>0</v>
      </c>
      <c r="Q127" s="265"/>
    </row>
    <row r="128" spans="1:17" s="266" customFormat="1" ht="13.5">
      <c r="A128" s="254"/>
      <c r="B128" s="255" t="s">
        <v>6</v>
      </c>
      <c r="C128" s="256"/>
      <c r="D128" s="257"/>
      <c r="E128" s="258"/>
      <c r="F128" s="256"/>
      <c r="G128" s="256"/>
      <c r="H128" s="259"/>
      <c r="I128" s="256"/>
      <c r="J128" s="260"/>
      <c r="K128" s="261">
        <f>'Master Lot Table'!AF128</f>
        <v>0</v>
      </c>
      <c r="L128" s="262">
        <f>'Master Lot Table'!AG128</f>
      </c>
      <c r="M128" s="263">
        <f>'Master Lot Table'!AH128</f>
        <v>0</v>
      </c>
      <c r="N128" s="263">
        <f>'Master Lot Table'!AI128</f>
        <v>0</v>
      </c>
      <c r="O128" s="263">
        <f>'Master Lot Table'!AJ128</f>
        <v>0</v>
      </c>
      <c r="P128" s="264">
        <f>'Master Lot Table'!AK128</f>
        <v>0</v>
      </c>
      <c r="Q128" s="265"/>
    </row>
    <row r="129" spans="1:17" s="266" customFormat="1" ht="13.5">
      <c r="A129" s="254"/>
      <c r="B129" s="267" t="s">
        <v>6</v>
      </c>
      <c r="C129" s="268"/>
      <c r="D129" s="269"/>
      <c r="E129" s="270"/>
      <c r="F129" s="268"/>
      <c r="G129" s="268"/>
      <c r="H129" s="271"/>
      <c r="I129" s="268"/>
      <c r="J129" s="272"/>
      <c r="K129" s="273">
        <f>'Master Lot Table'!AF129</f>
        <v>0</v>
      </c>
      <c r="L129" s="247">
        <f>'Master Lot Table'!AG129</f>
      </c>
      <c r="M129" s="274">
        <f>'Master Lot Table'!AH129</f>
        <v>0</v>
      </c>
      <c r="N129" s="274">
        <f>'Master Lot Table'!AI129</f>
        <v>0</v>
      </c>
      <c r="O129" s="274">
        <f>'Master Lot Table'!AJ129</f>
        <v>0</v>
      </c>
      <c r="P129" s="275">
        <f>'Master Lot Table'!AK129</f>
        <v>0</v>
      </c>
      <c r="Q129" s="265"/>
    </row>
    <row r="130" spans="1:17" s="266" customFormat="1" ht="13.5">
      <c r="A130" s="254"/>
      <c r="B130" s="255" t="s">
        <v>6</v>
      </c>
      <c r="C130" s="256"/>
      <c r="D130" s="257"/>
      <c r="E130" s="258"/>
      <c r="F130" s="256"/>
      <c r="G130" s="256"/>
      <c r="H130" s="259"/>
      <c r="I130" s="256"/>
      <c r="J130" s="260"/>
      <c r="K130" s="261">
        <f>'Master Lot Table'!AF130</f>
        <v>0</v>
      </c>
      <c r="L130" s="262">
        <f>'Master Lot Table'!AG130</f>
      </c>
      <c r="M130" s="263">
        <f>'Master Lot Table'!AH130</f>
        <v>0</v>
      </c>
      <c r="N130" s="263">
        <f>'Master Lot Table'!AI130</f>
        <v>0</v>
      </c>
      <c r="O130" s="263">
        <f>'Master Lot Table'!AJ130</f>
        <v>0</v>
      </c>
      <c r="P130" s="264">
        <f>'Master Lot Table'!AK130</f>
        <v>0</v>
      </c>
      <c r="Q130" s="265"/>
    </row>
    <row r="131" spans="1:17" s="266" customFormat="1" ht="13.5">
      <c r="A131" s="254"/>
      <c r="B131" s="267" t="s">
        <v>6</v>
      </c>
      <c r="C131" s="268"/>
      <c r="D131" s="269"/>
      <c r="E131" s="270"/>
      <c r="F131" s="268"/>
      <c r="G131" s="268"/>
      <c r="H131" s="271"/>
      <c r="I131" s="268"/>
      <c r="J131" s="272"/>
      <c r="K131" s="273">
        <f>'Master Lot Table'!AF131</f>
        <v>0</v>
      </c>
      <c r="L131" s="247">
        <f>'Master Lot Table'!AG131</f>
      </c>
      <c r="M131" s="274">
        <f>'Master Lot Table'!AH131</f>
        <v>0</v>
      </c>
      <c r="N131" s="274">
        <f>'Master Lot Table'!AI131</f>
        <v>0</v>
      </c>
      <c r="O131" s="274">
        <f>'Master Lot Table'!AJ131</f>
        <v>0</v>
      </c>
      <c r="P131" s="275">
        <f>'Master Lot Table'!AK131</f>
        <v>0</v>
      </c>
      <c r="Q131" s="265"/>
    </row>
    <row r="132" spans="1:17" s="266" customFormat="1" ht="13.5">
      <c r="A132" s="254"/>
      <c r="B132" s="255" t="s">
        <v>6</v>
      </c>
      <c r="C132" s="256"/>
      <c r="D132" s="257"/>
      <c r="E132" s="258"/>
      <c r="F132" s="256"/>
      <c r="G132" s="256"/>
      <c r="H132" s="259"/>
      <c r="I132" s="256"/>
      <c r="J132" s="260"/>
      <c r="K132" s="261">
        <f>'Master Lot Table'!AF132</f>
        <v>0</v>
      </c>
      <c r="L132" s="262">
        <f>'Master Lot Table'!AG132</f>
      </c>
      <c r="M132" s="263">
        <f>'Master Lot Table'!AH132</f>
        <v>0</v>
      </c>
      <c r="N132" s="263">
        <f>'Master Lot Table'!AI132</f>
        <v>0</v>
      </c>
      <c r="O132" s="263">
        <f>'Master Lot Table'!AJ132</f>
        <v>0</v>
      </c>
      <c r="P132" s="264">
        <f>'Master Lot Table'!AK132</f>
        <v>0</v>
      </c>
      <c r="Q132" s="265"/>
    </row>
    <row r="133" spans="1:17" s="266" customFormat="1" ht="13.5">
      <c r="A133" s="254"/>
      <c r="B133" s="267" t="s">
        <v>6</v>
      </c>
      <c r="C133" s="268"/>
      <c r="D133" s="269"/>
      <c r="E133" s="270"/>
      <c r="F133" s="268"/>
      <c r="G133" s="268"/>
      <c r="H133" s="271"/>
      <c r="I133" s="268"/>
      <c r="J133" s="272"/>
      <c r="K133" s="273">
        <f>'Master Lot Table'!AF133</f>
        <v>0</v>
      </c>
      <c r="L133" s="247">
        <f>'Master Lot Table'!AG133</f>
      </c>
      <c r="M133" s="274">
        <f>'Master Lot Table'!AH133</f>
        <v>0</v>
      </c>
      <c r="N133" s="274">
        <f>'Master Lot Table'!AI133</f>
        <v>0</v>
      </c>
      <c r="O133" s="274">
        <f>'Master Lot Table'!AJ133</f>
        <v>0</v>
      </c>
      <c r="P133" s="275">
        <f>'Master Lot Table'!AK133</f>
        <v>0</v>
      </c>
      <c r="Q133" s="265"/>
    </row>
    <row r="134" spans="1:17" s="266" customFormat="1" ht="13.5">
      <c r="A134" s="254"/>
      <c r="B134" s="255" t="s">
        <v>6</v>
      </c>
      <c r="C134" s="256"/>
      <c r="D134" s="257"/>
      <c r="E134" s="258"/>
      <c r="F134" s="256"/>
      <c r="G134" s="256"/>
      <c r="H134" s="259"/>
      <c r="I134" s="256"/>
      <c r="J134" s="260"/>
      <c r="K134" s="261">
        <f>'Master Lot Table'!AF134</f>
        <v>0</v>
      </c>
      <c r="L134" s="262">
        <f>'Master Lot Table'!AG134</f>
      </c>
      <c r="M134" s="263">
        <f>'Master Lot Table'!AH134</f>
        <v>0</v>
      </c>
      <c r="N134" s="263">
        <f>'Master Lot Table'!AI134</f>
        <v>0</v>
      </c>
      <c r="O134" s="263">
        <f>'Master Lot Table'!AJ134</f>
        <v>0</v>
      </c>
      <c r="P134" s="264">
        <f>'Master Lot Table'!AK134</f>
        <v>0</v>
      </c>
      <c r="Q134" s="265"/>
    </row>
    <row r="135" spans="1:17" s="266" customFormat="1" ht="13.5">
      <c r="A135" s="254"/>
      <c r="B135" s="267" t="s">
        <v>6</v>
      </c>
      <c r="C135" s="268"/>
      <c r="D135" s="269"/>
      <c r="E135" s="270"/>
      <c r="F135" s="268"/>
      <c r="G135" s="268"/>
      <c r="H135" s="271"/>
      <c r="I135" s="268"/>
      <c r="J135" s="272"/>
      <c r="K135" s="273">
        <f>'Master Lot Table'!AF135</f>
        <v>0</v>
      </c>
      <c r="L135" s="247">
        <f>'Master Lot Table'!AG135</f>
      </c>
      <c r="M135" s="274">
        <f>'Master Lot Table'!AH135</f>
        <v>0</v>
      </c>
      <c r="N135" s="274">
        <f>'Master Lot Table'!AI135</f>
        <v>0</v>
      </c>
      <c r="O135" s="274">
        <f>'Master Lot Table'!AJ135</f>
        <v>0</v>
      </c>
      <c r="P135" s="275">
        <f>'Master Lot Table'!AK135</f>
        <v>0</v>
      </c>
      <c r="Q135" s="265"/>
    </row>
    <row r="136" spans="1:17" s="266" customFormat="1" ht="13.5">
      <c r="A136" s="254"/>
      <c r="B136" s="255" t="s">
        <v>6</v>
      </c>
      <c r="C136" s="256"/>
      <c r="D136" s="257"/>
      <c r="E136" s="258"/>
      <c r="F136" s="256"/>
      <c r="G136" s="256"/>
      <c r="H136" s="259"/>
      <c r="I136" s="256"/>
      <c r="J136" s="260"/>
      <c r="K136" s="261">
        <f>'Master Lot Table'!AF136</f>
        <v>0</v>
      </c>
      <c r="L136" s="262">
        <f>'Master Lot Table'!AG136</f>
      </c>
      <c r="M136" s="263">
        <f>'Master Lot Table'!AH136</f>
        <v>0</v>
      </c>
      <c r="N136" s="263">
        <f>'Master Lot Table'!AI136</f>
        <v>0</v>
      </c>
      <c r="O136" s="263">
        <f>'Master Lot Table'!AJ136</f>
        <v>0</v>
      </c>
      <c r="P136" s="264">
        <f>'Master Lot Table'!AK136</f>
        <v>0</v>
      </c>
      <c r="Q136" s="265"/>
    </row>
    <row r="137" spans="1:17" s="266" customFormat="1" ht="13.5">
      <c r="A137" s="254"/>
      <c r="B137" s="267" t="s">
        <v>6</v>
      </c>
      <c r="C137" s="268"/>
      <c r="D137" s="269"/>
      <c r="E137" s="270"/>
      <c r="F137" s="268"/>
      <c r="G137" s="268"/>
      <c r="H137" s="271"/>
      <c r="I137" s="268"/>
      <c r="J137" s="272"/>
      <c r="K137" s="273">
        <f>'Master Lot Table'!AF137</f>
        <v>0</v>
      </c>
      <c r="L137" s="247">
        <f>'Master Lot Table'!AG137</f>
      </c>
      <c r="M137" s="274">
        <f>'Master Lot Table'!AH137</f>
        <v>0</v>
      </c>
      <c r="N137" s="274">
        <f>'Master Lot Table'!AI137</f>
        <v>0</v>
      </c>
      <c r="O137" s="274">
        <f>'Master Lot Table'!AJ137</f>
        <v>0</v>
      </c>
      <c r="P137" s="275">
        <f>'Master Lot Table'!AK137</f>
        <v>0</v>
      </c>
      <c r="Q137" s="265"/>
    </row>
    <row r="138" spans="1:17" s="266" customFormat="1" ht="13.5">
      <c r="A138" s="254"/>
      <c r="B138" s="255" t="s">
        <v>6</v>
      </c>
      <c r="C138" s="256"/>
      <c r="D138" s="257"/>
      <c r="E138" s="258"/>
      <c r="F138" s="256"/>
      <c r="G138" s="256"/>
      <c r="H138" s="259"/>
      <c r="I138" s="256"/>
      <c r="J138" s="260"/>
      <c r="K138" s="261">
        <f>'Master Lot Table'!AF138</f>
        <v>0</v>
      </c>
      <c r="L138" s="262">
        <f>'Master Lot Table'!AG138</f>
      </c>
      <c r="M138" s="263">
        <f>'Master Lot Table'!AH138</f>
        <v>0</v>
      </c>
      <c r="N138" s="263">
        <f>'Master Lot Table'!AI138</f>
        <v>0</v>
      </c>
      <c r="O138" s="263">
        <f>'Master Lot Table'!AJ138</f>
        <v>0</v>
      </c>
      <c r="P138" s="264">
        <f>'Master Lot Table'!AK138</f>
        <v>0</v>
      </c>
      <c r="Q138" s="265"/>
    </row>
    <row r="139" spans="1:17" s="266" customFormat="1" ht="13.5">
      <c r="A139" s="254"/>
      <c r="B139" s="267" t="s">
        <v>6</v>
      </c>
      <c r="C139" s="268"/>
      <c r="D139" s="269"/>
      <c r="E139" s="270"/>
      <c r="F139" s="268"/>
      <c r="G139" s="268"/>
      <c r="H139" s="271"/>
      <c r="I139" s="268"/>
      <c r="J139" s="272"/>
      <c r="K139" s="273">
        <f>'Master Lot Table'!AF139</f>
        <v>0</v>
      </c>
      <c r="L139" s="247">
        <f>'Master Lot Table'!AG139</f>
      </c>
      <c r="M139" s="274">
        <f>'Master Lot Table'!AH139</f>
        <v>0</v>
      </c>
      <c r="N139" s="274">
        <f>'Master Lot Table'!AI139</f>
        <v>0</v>
      </c>
      <c r="O139" s="274">
        <f>'Master Lot Table'!AJ139</f>
        <v>0</v>
      </c>
      <c r="P139" s="275">
        <f>'Master Lot Table'!AK139</f>
        <v>0</v>
      </c>
      <c r="Q139" s="265"/>
    </row>
    <row r="140" spans="1:17" s="266" customFormat="1" ht="13.5">
      <c r="A140" s="254"/>
      <c r="B140" s="255" t="s">
        <v>6</v>
      </c>
      <c r="C140" s="256"/>
      <c r="D140" s="257"/>
      <c r="E140" s="258"/>
      <c r="F140" s="256"/>
      <c r="G140" s="256"/>
      <c r="H140" s="259"/>
      <c r="I140" s="256"/>
      <c r="J140" s="260"/>
      <c r="K140" s="261">
        <f>'Master Lot Table'!AF140</f>
        <v>0</v>
      </c>
      <c r="L140" s="262">
        <f>'Master Lot Table'!AG140</f>
      </c>
      <c r="M140" s="263">
        <f>'Master Lot Table'!AH140</f>
        <v>0</v>
      </c>
      <c r="N140" s="263">
        <f>'Master Lot Table'!AI140</f>
        <v>0</v>
      </c>
      <c r="O140" s="263">
        <f>'Master Lot Table'!AJ140</f>
        <v>0</v>
      </c>
      <c r="P140" s="264">
        <f>'Master Lot Table'!AK140</f>
        <v>0</v>
      </c>
      <c r="Q140" s="265"/>
    </row>
    <row r="141" spans="1:17" s="266" customFormat="1" ht="13.5">
      <c r="A141" s="254"/>
      <c r="B141" s="267" t="s">
        <v>6</v>
      </c>
      <c r="C141" s="268"/>
      <c r="D141" s="269"/>
      <c r="E141" s="270"/>
      <c r="F141" s="268"/>
      <c r="G141" s="268"/>
      <c r="H141" s="271"/>
      <c r="I141" s="268"/>
      <c r="J141" s="272"/>
      <c r="K141" s="273">
        <f>'Master Lot Table'!AF141</f>
        <v>0</v>
      </c>
      <c r="L141" s="247">
        <f>'Master Lot Table'!AG141</f>
      </c>
      <c r="M141" s="274">
        <f>'Master Lot Table'!AH141</f>
        <v>0</v>
      </c>
      <c r="N141" s="274">
        <f>'Master Lot Table'!AI141</f>
        <v>0</v>
      </c>
      <c r="O141" s="274">
        <f>'Master Lot Table'!AJ141</f>
        <v>0</v>
      </c>
      <c r="P141" s="275">
        <f>'Master Lot Table'!AK141</f>
        <v>0</v>
      </c>
      <c r="Q141" s="265"/>
    </row>
    <row r="142" spans="1:17" s="266" customFormat="1" ht="13.5">
      <c r="A142" s="254"/>
      <c r="B142" s="255" t="s">
        <v>6</v>
      </c>
      <c r="C142" s="256"/>
      <c r="D142" s="257"/>
      <c r="E142" s="258"/>
      <c r="F142" s="256"/>
      <c r="G142" s="256"/>
      <c r="H142" s="259"/>
      <c r="I142" s="256"/>
      <c r="J142" s="260"/>
      <c r="K142" s="261">
        <f>'Master Lot Table'!AF142</f>
        <v>0</v>
      </c>
      <c r="L142" s="262">
        <f>'Master Lot Table'!AG142</f>
      </c>
      <c r="M142" s="263">
        <f>'Master Lot Table'!AH142</f>
        <v>0</v>
      </c>
      <c r="N142" s="263">
        <f>'Master Lot Table'!AI142</f>
        <v>0</v>
      </c>
      <c r="O142" s="263">
        <f>'Master Lot Table'!AJ142</f>
        <v>0</v>
      </c>
      <c r="P142" s="264">
        <f>'Master Lot Table'!AK142</f>
        <v>0</v>
      </c>
      <c r="Q142" s="265"/>
    </row>
    <row r="143" spans="1:17" s="266" customFormat="1" ht="13.5">
      <c r="A143" s="254"/>
      <c r="B143" s="267" t="s">
        <v>6</v>
      </c>
      <c r="C143" s="268"/>
      <c r="D143" s="269"/>
      <c r="E143" s="270"/>
      <c r="F143" s="268"/>
      <c r="G143" s="268"/>
      <c r="H143" s="271"/>
      <c r="I143" s="268"/>
      <c r="J143" s="272"/>
      <c r="K143" s="273">
        <f>'Master Lot Table'!AF143</f>
        <v>0</v>
      </c>
      <c r="L143" s="247">
        <f>'Master Lot Table'!AG143</f>
      </c>
      <c r="M143" s="274">
        <f>'Master Lot Table'!AH143</f>
        <v>0</v>
      </c>
      <c r="N143" s="274">
        <f>'Master Lot Table'!AI143</f>
        <v>0</v>
      </c>
      <c r="O143" s="274">
        <f>'Master Lot Table'!AJ143</f>
        <v>0</v>
      </c>
      <c r="P143" s="275">
        <f>'Master Lot Table'!AK143</f>
        <v>0</v>
      </c>
      <c r="Q143" s="265"/>
    </row>
    <row r="144" spans="1:17" s="266" customFormat="1" ht="13.5">
      <c r="A144" s="254"/>
      <c r="B144" s="255" t="s">
        <v>6</v>
      </c>
      <c r="C144" s="256"/>
      <c r="D144" s="257"/>
      <c r="E144" s="258"/>
      <c r="F144" s="256"/>
      <c r="G144" s="256"/>
      <c r="H144" s="259"/>
      <c r="I144" s="256"/>
      <c r="J144" s="260"/>
      <c r="K144" s="261">
        <f>'Master Lot Table'!AF144</f>
        <v>0</v>
      </c>
      <c r="L144" s="262">
        <f>'Master Lot Table'!AG144</f>
      </c>
      <c r="M144" s="263">
        <f>'Master Lot Table'!AH144</f>
        <v>0</v>
      </c>
      <c r="N144" s="263">
        <f>'Master Lot Table'!AI144</f>
        <v>0</v>
      </c>
      <c r="O144" s="263">
        <f>'Master Lot Table'!AJ144</f>
        <v>0</v>
      </c>
      <c r="P144" s="264">
        <f>'Master Lot Table'!AK144</f>
        <v>0</v>
      </c>
      <c r="Q144" s="265"/>
    </row>
    <row r="145" spans="1:17" s="266" customFormat="1" ht="13.5">
      <c r="A145" s="254"/>
      <c r="B145" s="267" t="s">
        <v>6</v>
      </c>
      <c r="C145" s="268"/>
      <c r="D145" s="269"/>
      <c r="E145" s="270"/>
      <c r="F145" s="268"/>
      <c r="G145" s="268"/>
      <c r="H145" s="271"/>
      <c r="I145" s="268"/>
      <c r="J145" s="272"/>
      <c r="K145" s="273">
        <f>'Master Lot Table'!AF145</f>
        <v>0</v>
      </c>
      <c r="L145" s="247">
        <f>'Master Lot Table'!AG145</f>
      </c>
      <c r="M145" s="274">
        <f>'Master Lot Table'!AH145</f>
        <v>0</v>
      </c>
      <c r="N145" s="274">
        <f>'Master Lot Table'!AI145</f>
        <v>0</v>
      </c>
      <c r="O145" s="274">
        <f>'Master Lot Table'!AJ145</f>
        <v>0</v>
      </c>
      <c r="P145" s="275">
        <f>'Master Lot Table'!AK145</f>
        <v>0</v>
      </c>
      <c r="Q145" s="265"/>
    </row>
    <row r="146" spans="1:17" s="266" customFormat="1" ht="13.5">
      <c r="A146" s="254"/>
      <c r="B146" s="255" t="s">
        <v>6</v>
      </c>
      <c r="C146" s="256"/>
      <c r="D146" s="257"/>
      <c r="E146" s="258"/>
      <c r="F146" s="256"/>
      <c r="G146" s="256"/>
      <c r="H146" s="259"/>
      <c r="I146" s="256"/>
      <c r="J146" s="260"/>
      <c r="K146" s="261">
        <f>'Master Lot Table'!AF146</f>
        <v>0</v>
      </c>
      <c r="L146" s="262">
        <f>'Master Lot Table'!AG146</f>
      </c>
      <c r="M146" s="263">
        <f>'Master Lot Table'!AH146</f>
        <v>0</v>
      </c>
      <c r="N146" s="263">
        <f>'Master Lot Table'!AI146</f>
        <v>0</v>
      </c>
      <c r="O146" s="263">
        <f>'Master Lot Table'!AJ146</f>
        <v>0</v>
      </c>
      <c r="P146" s="264">
        <f>'Master Lot Table'!AK146</f>
        <v>0</v>
      </c>
      <c r="Q146" s="265"/>
    </row>
    <row r="147" spans="1:17" s="266" customFormat="1" ht="13.5">
      <c r="A147" s="254"/>
      <c r="B147" s="267" t="s">
        <v>6</v>
      </c>
      <c r="C147" s="268"/>
      <c r="D147" s="269"/>
      <c r="E147" s="270"/>
      <c r="F147" s="268"/>
      <c r="G147" s="268"/>
      <c r="H147" s="271"/>
      <c r="I147" s="268"/>
      <c r="J147" s="272"/>
      <c r="K147" s="273">
        <f>'Master Lot Table'!AF147</f>
        <v>0</v>
      </c>
      <c r="L147" s="247">
        <f>'Master Lot Table'!AG147</f>
      </c>
      <c r="M147" s="274">
        <f>'Master Lot Table'!AH147</f>
        <v>0</v>
      </c>
      <c r="N147" s="274">
        <f>'Master Lot Table'!AI147</f>
        <v>0</v>
      </c>
      <c r="O147" s="274">
        <f>'Master Lot Table'!AJ147</f>
        <v>0</v>
      </c>
      <c r="P147" s="275">
        <f>'Master Lot Table'!AK147</f>
        <v>0</v>
      </c>
      <c r="Q147" s="265"/>
    </row>
    <row r="148" spans="1:17" s="266" customFormat="1" ht="13.5">
      <c r="A148" s="254"/>
      <c r="B148" s="255" t="s">
        <v>6</v>
      </c>
      <c r="C148" s="256"/>
      <c r="D148" s="257"/>
      <c r="E148" s="258"/>
      <c r="F148" s="256"/>
      <c r="G148" s="256"/>
      <c r="H148" s="259"/>
      <c r="I148" s="256"/>
      <c r="J148" s="260"/>
      <c r="K148" s="261">
        <f>'Master Lot Table'!AF148</f>
        <v>0</v>
      </c>
      <c r="L148" s="262">
        <f>'Master Lot Table'!AG148</f>
      </c>
      <c r="M148" s="263">
        <f>'Master Lot Table'!AH148</f>
        <v>0</v>
      </c>
      <c r="N148" s="263">
        <f>'Master Lot Table'!AI148</f>
        <v>0</v>
      </c>
      <c r="O148" s="263">
        <f>'Master Lot Table'!AJ148</f>
        <v>0</v>
      </c>
      <c r="P148" s="264">
        <f>'Master Lot Table'!AK148</f>
        <v>0</v>
      </c>
      <c r="Q148" s="265"/>
    </row>
    <row r="149" spans="1:17" s="266" customFormat="1" ht="13.5">
      <c r="A149" s="254"/>
      <c r="B149" s="267" t="s">
        <v>6</v>
      </c>
      <c r="C149" s="268"/>
      <c r="D149" s="269"/>
      <c r="E149" s="270"/>
      <c r="F149" s="268"/>
      <c r="G149" s="268"/>
      <c r="H149" s="271"/>
      <c r="I149" s="268"/>
      <c r="J149" s="272"/>
      <c r="K149" s="273">
        <f>'Master Lot Table'!AF149</f>
        <v>0</v>
      </c>
      <c r="L149" s="247">
        <f>'Master Lot Table'!AG149</f>
      </c>
      <c r="M149" s="274">
        <f>'Master Lot Table'!AH149</f>
        <v>0</v>
      </c>
      <c r="N149" s="274">
        <f>'Master Lot Table'!AI149</f>
        <v>0</v>
      </c>
      <c r="O149" s="274">
        <f>'Master Lot Table'!AJ149</f>
        <v>0</v>
      </c>
      <c r="P149" s="275">
        <f>'Master Lot Table'!AK149</f>
        <v>0</v>
      </c>
      <c r="Q149" s="265"/>
    </row>
    <row r="150" spans="1:17" s="266" customFormat="1" ht="13.5">
      <c r="A150" s="254"/>
      <c r="B150" s="255" t="s">
        <v>6</v>
      </c>
      <c r="C150" s="256"/>
      <c r="D150" s="257"/>
      <c r="E150" s="258"/>
      <c r="F150" s="256"/>
      <c r="G150" s="256"/>
      <c r="H150" s="259"/>
      <c r="I150" s="256"/>
      <c r="J150" s="260"/>
      <c r="K150" s="261">
        <f>'Master Lot Table'!AF150</f>
        <v>0</v>
      </c>
      <c r="L150" s="262">
        <f>'Master Lot Table'!AG150</f>
      </c>
      <c r="M150" s="263">
        <f>'Master Lot Table'!AH150</f>
        <v>0</v>
      </c>
      <c r="N150" s="263">
        <f>'Master Lot Table'!AI150</f>
        <v>0</v>
      </c>
      <c r="O150" s="263">
        <f>'Master Lot Table'!AJ150</f>
        <v>0</v>
      </c>
      <c r="P150" s="264">
        <f>'Master Lot Table'!AK150</f>
        <v>0</v>
      </c>
      <c r="Q150" s="265"/>
    </row>
    <row r="151" spans="1:17" s="266" customFormat="1" ht="13.5">
      <c r="A151" s="254"/>
      <c r="B151" s="267" t="s">
        <v>6</v>
      </c>
      <c r="C151" s="268"/>
      <c r="D151" s="269"/>
      <c r="E151" s="270"/>
      <c r="F151" s="268"/>
      <c r="G151" s="268"/>
      <c r="H151" s="271"/>
      <c r="I151" s="268"/>
      <c r="J151" s="272"/>
      <c r="K151" s="273">
        <f>'Master Lot Table'!AF151</f>
        <v>0</v>
      </c>
      <c r="L151" s="247">
        <f>'Master Lot Table'!AG151</f>
      </c>
      <c r="M151" s="274">
        <f>'Master Lot Table'!AH151</f>
        <v>0</v>
      </c>
      <c r="N151" s="274">
        <f>'Master Lot Table'!AI151</f>
        <v>0</v>
      </c>
      <c r="O151" s="274">
        <f>'Master Lot Table'!AJ151</f>
        <v>0</v>
      </c>
      <c r="P151" s="275">
        <f>'Master Lot Table'!AK151</f>
        <v>0</v>
      </c>
      <c r="Q151" s="265"/>
    </row>
    <row r="152" spans="1:17" s="266" customFormat="1" ht="13.5">
      <c r="A152" s="254"/>
      <c r="B152" s="255" t="s">
        <v>6</v>
      </c>
      <c r="C152" s="256"/>
      <c r="D152" s="257"/>
      <c r="E152" s="258"/>
      <c r="F152" s="256"/>
      <c r="G152" s="256"/>
      <c r="H152" s="259"/>
      <c r="I152" s="256"/>
      <c r="J152" s="260"/>
      <c r="K152" s="261">
        <f>'Master Lot Table'!AF152</f>
        <v>0</v>
      </c>
      <c r="L152" s="262">
        <f>'Master Lot Table'!AG152</f>
      </c>
      <c r="M152" s="263">
        <f>'Master Lot Table'!AH152</f>
        <v>0</v>
      </c>
      <c r="N152" s="263">
        <f>'Master Lot Table'!AI152</f>
        <v>0</v>
      </c>
      <c r="O152" s="263">
        <f>'Master Lot Table'!AJ152</f>
        <v>0</v>
      </c>
      <c r="P152" s="264">
        <f>'Master Lot Table'!AK152</f>
        <v>0</v>
      </c>
      <c r="Q152" s="265"/>
    </row>
    <row r="153" spans="1:17" s="266" customFormat="1" ht="13.5">
      <c r="A153" s="254"/>
      <c r="B153" s="267" t="s">
        <v>6</v>
      </c>
      <c r="C153" s="268"/>
      <c r="D153" s="269"/>
      <c r="E153" s="270"/>
      <c r="F153" s="268"/>
      <c r="G153" s="268"/>
      <c r="H153" s="271"/>
      <c r="I153" s="268"/>
      <c r="J153" s="272"/>
      <c r="K153" s="273">
        <f>'Master Lot Table'!AF153</f>
        <v>0</v>
      </c>
      <c r="L153" s="247">
        <f>'Master Lot Table'!AG153</f>
      </c>
      <c r="M153" s="274">
        <f>'Master Lot Table'!AH153</f>
        <v>0</v>
      </c>
      <c r="N153" s="274">
        <f>'Master Lot Table'!AI153</f>
        <v>0</v>
      </c>
      <c r="O153" s="274">
        <f>'Master Lot Table'!AJ153</f>
        <v>0</v>
      </c>
      <c r="P153" s="275">
        <f>'Master Lot Table'!AK153</f>
        <v>0</v>
      </c>
      <c r="Q153" s="265"/>
    </row>
    <row r="154" spans="1:17" s="266" customFormat="1" ht="13.5">
      <c r="A154" s="254"/>
      <c r="B154" s="255" t="s">
        <v>6</v>
      </c>
      <c r="C154" s="256"/>
      <c r="D154" s="257"/>
      <c r="E154" s="258"/>
      <c r="F154" s="256"/>
      <c r="G154" s="256"/>
      <c r="H154" s="259"/>
      <c r="I154" s="256"/>
      <c r="J154" s="260"/>
      <c r="K154" s="261">
        <f>'Master Lot Table'!AF154</f>
        <v>0</v>
      </c>
      <c r="L154" s="262">
        <f>'Master Lot Table'!AG154</f>
      </c>
      <c r="M154" s="263">
        <f>'Master Lot Table'!AH154</f>
        <v>0</v>
      </c>
      <c r="N154" s="263">
        <f>'Master Lot Table'!AI154</f>
        <v>0</v>
      </c>
      <c r="O154" s="263">
        <f>'Master Lot Table'!AJ154</f>
        <v>0</v>
      </c>
      <c r="P154" s="264">
        <f>'Master Lot Table'!AK154</f>
        <v>0</v>
      </c>
      <c r="Q154" s="265"/>
    </row>
    <row r="155" spans="1:17" s="266" customFormat="1" ht="13.5">
      <c r="A155" s="254"/>
      <c r="B155" s="267" t="s">
        <v>6</v>
      </c>
      <c r="C155" s="268"/>
      <c r="D155" s="269"/>
      <c r="E155" s="270"/>
      <c r="F155" s="268"/>
      <c r="G155" s="268"/>
      <c r="H155" s="271"/>
      <c r="I155" s="268"/>
      <c r="J155" s="272"/>
      <c r="K155" s="273">
        <f>'Master Lot Table'!AF155</f>
        <v>0</v>
      </c>
      <c r="L155" s="247">
        <f>'Master Lot Table'!AG155</f>
      </c>
      <c r="M155" s="274">
        <f>'Master Lot Table'!AH155</f>
        <v>0</v>
      </c>
      <c r="N155" s="274">
        <f>'Master Lot Table'!AI155</f>
        <v>0</v>
      </c>
      <c r="O155" s="274">
        <f>'Master Lot Table'!AJ155</f>
        <v>0</v>
      </c>
      <c r="P155" s="275">
        <f>'Master Lot Table'!AK155</f>
        <v>0</v>
      </c>
      <c r="Q155" s="265"/>
    </row>
    <row r="156" spans="1:17" s="266" customFormat="1" ht="13.5">
      <c r="A156" s="254"/>
      <c r="B156" s="255" t="s">
        <v>6</v>
      </c>
      <c r="C156" s="256"/>
      <c r="D156" s="257"/>
      <c r="E156" s="258"/>
      <c r="F156" s="256"/>
      <c r="G156" s="256"/>
      <c r="H156" s="259"/>
      <c r="I156" s="256"/>
      <c r="J156" s="260"/>
      <c r="K156" s="261">
        <f>'Master Lot Table'!AF156</f>
        <v>0</v>
      </c>
      <c r="L156" s="262">
        <f>'Master Lot Table'!AG156</f>
      </c>
      <c r="M156" s="263">
        <f>'Master Lot Table'!AH156</f>
        <v>0</v>
      </c>
      <c r="N156" s="263">
        <f>'Master Lot Table'!AI156</f>
        <v>0</v>
      </c>
      <c r="O156" s="263">
        <f>'Master Lot Table'!AJ156</f>
        <v>0</v>
      </c>
      <c r="P156" s="264">
        <f>'Master Lot Table'!AK156</f>
        <v>0</v>
      </c>
      <c r="Q156" s="265"/>
    </row>
    <row r="157" spans="1:17" s="266" customFormat="1" ht="13.5">
      <c r="A157" s="254"/>
      <c r="B157" s="267" t="s">
        <v>6</v>
      </c>
      <c r="C157" s="268"/>
      <c r="D157" s="269"/>
      <c r="E157" s="270"/>
      <c r="F157" s="268"/>
      <c r="G157" s="268"/>
      <c r="H157" s="271"/>
      <c r="I157" s="268"/>
      <c r="J157" s="272"/>
      <c r="K157" s="273">
        <f>'Master Lot Table'!AF157</f>
        <v>0</v>
      </c>
      <c r="L157" s="247">
        <f>'Master Lot Table'!AG157</f>
      </c>
      <c r="M157" s="274">
        <f>'Master Lot Table'!AH157</f>
        <v>0</v>
      </c>
      <c r="N157" s="274">
        <f>'Master Lot Table'!AI157</f>
        <v>0</v>
      </c>
      <c r="O157" s="274">
        <f>'Master Lot Table'!AJ157</f>
        <v>0</v>
      </c>
      <c r="P157" s="275">
        <f>'Master Lot Table'!AK157</f>
        <v>0</v>
      </c>
      <c r="Q157" s="265"/>
    </row>
    <row r="158" spans="1:17" s="266" customFormat="1" ht="13.5">
      <c r="A158" s="254"/>
      <c r="B158" s="255" t="s">
        <v>6</v>
      </c>
      <c r="C158" s="256"/>
      <c r="D158" s="257"/>
      <c r="E158" s="258"/>
      <c r="F158" s="256"/>
      <c r="G158" s="256"/>
      <c r="H158" s="259"/>
      <c r="I158" s="256"/>
      <c r="J158" s="260"/>
      <c r="K158" s="261">
        <f>'Master Lot Table'!AF158</f>
        <v>0</v>
      </c>
      <c r="L158" s="262">
        <f>'Master Lot Table'!AG158</f>
      </c>
      <c r="M158" s="263">
        <f>'Master Lot Table'!AH158</f>
        <v>0</v>
      </c>
      <c r="N158" s="263">
        <f>'Master Lot Table'!AI158</f>
        <v>0</v>
      </c>
      <c r="O158" s="263">
        <f>'Master Lot Table'!AJ158</f>
        <v>0</v>
      </c>
      <c r="P158" s="264">
        <f>'Master Lot Table'!AK158</f>
        <v>0</v>
      </c>
      <c r="Q158" s="265"/>
    </row>
    <row r="159" spans="1:17" s="266" customFormat="1" ht="13.5">
      <c r="A159" s="254"/>
      <c r="B159" s="267" t="s">
        <v>6</v>
      </c>
      <c r="C159" s="268"/>
      <c r="D159" s="269"/>
      <c r="E159" s="270"/>
      <c r="F159" s="268"/>
      <c r="G159" s="268"/>
      <c r="H159" s="271"/>
      <c r="I159" s="268"/>
      <c r="J159" s="272"/>
      <c r="K159" s="273">
        <f>'Master Lot Table'!AF159</f>
        <v>0</v>
      </c>
      <c r="L159" s="247">
        <f>'Master Lot Table'!AG159</f>
      </c>
      <c r="M159" s="274">
        <f>'Master Lot Table'!AH159</f>
        <v>0</v>
      </c>
      <c r="N159" s="274">
        <f>'Master Lot Table'!AI159</f>
        <v>0</v>
      </c>
      <c r="O159" s="274">
        <f>'Master Lot Table'!AJ159</f>
        <v>0</v>
      </c>
      <c r="P159" s="275">
        <f>'Master Lot Table'!AK159</f>
        <v>0</v>
      </c>
      <c r="Q159" s="265"/>
    </row>
    <row r="160" spans="1:17" s="266" customFormat="1" ht="13.5">
      <c r="A160" s="254"/>
      <c r="B160" s="255" t="s">
        <v>6</v>
      </c>
      <c r="C160" s="256"/>
      <c r="D160" s="257"/>
      <c r="E160" s="258"/>
      <c r="F160" s="256"/>
      <c r="G160" s="256"/>
      <c r="H160" s="259"/>
      <c r="I160" s="256"/>
      <c r="J160" s="260"/>
      <c r="K160" s="261">
        <f>'Master Lot Table'!AF160</f>
        <v>0</v>
      </c>
      <c r="L160" s="262">
        <f>'Master Lot Table'!AG160</f>
      </c>
      <c r="M160" s="263">
        <f>'Master Lot Table'!AH160</f>
        <v>0</v>
      </c>
      <c r="N160" s="263">
        <f>'Master Lot Table'!AI160</f>
        <v>0</v>
      </c>
      <c r="O160" s="263">
        <f>'Master Lot Table'!AJ160</f>
        <v>0</v>
      </c>
      <c r="P160" s="264">
        <f>'Master Lot Table'!AK160</f>
        <v>0</v>
      </c>
      <c r="Q160" s="265"/>
    </row>
    <row r="161" spans="1:17" s="266" customFormat="1" ht="13.5">
      <c r="A161" s="254"/>
      <c r="B161" s="267" t="s">
        <v>6</v>
      </c>
      <c r="C161" s="268"/>
      <c r="D161" s="269"/>
      <c r="E161" s="270"/>
      <c r="F161" s="268"/>
      <c r="G161" s="268"/>
      <c r="H161" s="271"/>
      <c r="I161" s="268"/>
      <c r="J161" s="272"/>
      <c r="K161" s="273">
        <f>'Master Lot Table'!AF161</f>
        <v>0</v>
      </c>
      <c r="L161" s="247">
        <f>'Master Lot Table'!AG161</f>
      </c>
      <c r="M161" s="274">
        <f>'Master Lot Table'!AH161</f>
        <v>0</v>
      </c>
      <c r="N161" s="274">
        <f>'Master Lot Table'!AI161</f>
        <v>0</v>
      </c>
      <c r="O161" s="274">
        <f>'Master Lot Table'!AJ161</f>
        <v>0</v>
      </c>
      <c r="P161" s="275">
        <f>'Master Lot Table'!AK161</f>
        <v>0</v>
      </c>
      <c r="Q161" s="265"/>
    </row>
    <row r="162" spans="1:17" s="266" customFormat="1" ht="13.5">
      <c r="A162" s="254"/>
      <c r="B162" s="255" t="s">
        <v>6</v>
      </c>
      <c r="C162" s="256"/>
      <c r="D162" s="257"/>
      <c r="E162" s="258"/>
      <c r="F162" s="256"/>
      <c r="G162" s="256"/>
      <c r="H162" s="259"/>
      <c r="I162" s="256"/>
      <c r="J162" s="260"/>
      <c r="K162" s="261">
        <f>'Master Lot Table'!AF162</f>
        <v>0</v>
      </c>
      <c r="L162" s="262">
        <f>'Master Lot Table'!AG162</f>
      </c>
      <c r="M162" s="263">
        <f>'Master Lot Table'!AH162</f>
        <v>0</v>
      </c>
      <c r="N162" s="263">
        <f>'Master Lot Table'!AI162</f>
        <v>0</v>
      </c>
      <c r="O162" s="263">
        <f>'Master Lot Table'!AJ162</f>
        <v>0</v>
      </c>
      <c r="P162" s="264">
        <f>'Master Lot Table'!AK162</f>
        <v>0</v>
      </c>
      <c r="Q162" s="265"/>
    </row>
    <row r="163" spans="1:17" s="266" customFormat="1" ht="13.5">
      <c r="A163" s="254"/>
      <c r="B163" s="267" t="s">
        <v>6</v>
      </c>
      <c r="C163" s="268"/>
      <c r="D163" s="269"/>
      <c r="E163" s="270"/>
      <c r="F163" s="268"/>
      <c r="G163" s="268"/>
      <c r="H163" s="271"/>
      <c r="I163" s="268"/>
      <c r="J163" s="272"/>
      <c r="K163" s="273">
        <f>'Master Lot Table'!AF163</f>
        <v>0</v>
      </c>
      <c r="L163" s="247">
        <f>'Master Lot Table'!AG163</f>
      </c>
      <c r="M163" s="274">
        <f>'Master Lot Table'!AH163</f>
        <v>0</v>
      </c>
      <c r="N163" s="274">
        <f>'Master Lot Table'!AI163</f>
        <v>0</v>
      </c>
      <c r="O163" s="274">
        <f>'Master Lot Table'!AJ163</f>
        <v>0</v>
      </c>
      <c r="P163" s="275">
        <f>'Master Lot Table'!AK163</f>
        <v>0</v>
      </c>
      <c r="Q163" s="265"/>
    </row>
    <row r="164" spans="1:17" s="266" customFormat="1" ht="13.5">
      <c r="A164" s="254"/>
      <c r="B164" s="255" t="s">
        <v>6</v>
      </c>
      <c r="C164" s="256"/>
      <c r="D164" s="257"/>
      <c r="E164" s="258"/>
      <c r="F164" s="256"/>
      <c r="G164" s="256"/>
      <c r="H164" s="259"/>
      <c r="I164" s="256"/>
      <c r="J164" s="260"/>
      <c r="K164" s="261">
        <f>'Master Lot Table'!AF164</f>
        <v>0</v>
      </c>
      <c r="L164" s="262">
        <f>'Master Lot Table'!AG164</f>
      </c>
      <c r="M164" s="263">
        <f>'Master Lot Table'!AH164</f>
        <v>0</v>
      </c>
      <c r="N164" s="263">
        <f>'Master Lot Table'!AI164</f>
        <v>0</v>
      </c>
      <c r="O164" s="263">
        <f>'Master Lot Table'!AJ164</f>
        <v>0</v>
      </c>
      <c r="P164" s="264">
        <f>'Master Lot Table'!AK164</f>
        <v>0</v>
      </c>
      <c r="Q164" s="265"/>
    </row>
    <row r="165" spans="1:17" s="266" customFormat="1" ht="13.5">
      <c r="A165" s="254"/>
      <c r="B165" s="267" t="s">
        <v>6</v>
      </c>
      <c r="C165" s="268"/>
      <c r="D165" s="269"/>
      <c r="E165" s="270"/>
      <c r="F165" s="268"/>
      <c r="G165" s="268"/>
      <c r="H165" s="271"/>
      <c r="I165" s="268"/>
      <c r="J165" s="272"/>
      <c r="K165" s="273">
        <f>'Master Lot Table'!AF165</f>
        <v>0</v>
      </c>
      <c r="L165" s="247">
        <f>'Master Lot Table'!AG165</f>
      </c>
      <c r="M165" s="274">
        <f>'Master Lot Table'!AH165</f>
        <v>0</v>
      </c>
      <c r="N165" s="274">
        <f>'Master Lot Table'!AI165</f>
        <v>0</v>
      </c>
      <c r="O165" s="274">
        <f>'Master Lot Table'!AJ165</f>
        <v>0</v>
      </c>
      <c r="P165" s="275">
        <f>'Master Lot Table'!AK165</f>
        <v>0</v>
      </c>
      <c r="Q165" s="265"/>
    </row>
    <row r="166" spans="1:17" s="266" customFormat="1" ht="13.5">
      <c r="A166" s="254"/>
      <c r="B166" s="255" t="s">
        <v>6</v>
      </c>
      <c r="C166" s="256"/>
      <c r="D166" s="257"/>
      <c r="E166" s="258"/>
      <c r="F166" s="256"/>
      <c r="G166" s="256"/>
      <c r="H166" s="259"/>
      <c r="I166" s="256"/>
      <c r="J166" s="260"/>
      <c r="K166" s="261">
        <f>'Master Lot Table'!AF166</f>
        <v>0</v>
      </c>
      <c r="L166" s="262">
        <f>'Master Lot Table'!AG166</f>
      </c>
      <c r="M166" s="263">
        <f>'Master Lot Table'!AH166</f>
        <v>0</v>
      </c>
      <c r="N166" s="263">
        <f>'Master Lot Table'!AI166</f>
        <v>0</v>
      </c>
      <c r="O166" s="263">
        <f>'Master Lot Table'!AJ166</f>
        <v>0</v>
      </c>
      <c r="P166" s="264">
        <f>'Master Lot Table'!AK166</f>
        <v>0</v>
      </c>
      <c r="Q166" s="265"/>
    </row>
    <row r="167" spans="1:17" s="266" customFormat="1" ht="13.5">
      <c r="A167" s="254"/>
      <c r="B167" s="267" t="s">
        <v>6</v>
      </c>
      <c r="C167" s="268"/>
      <c r="D167" s="269"/>
      <c r="E167" s="270"/>
      <c r="F167" s="268"/>
      <c r="G167" s="268"/>
      <c r="H167" s="271"/>
      <c r="I167" s="268"/>
      <c r="J167" s="272"/>
      <c r="K167" s="273">
        <f>'Master Lot Table'!AF167</f>
        <v>0</v>
      </c>
      <c r="L167" s="247">
        <f>'Master Lot Table'!AG167</f>
      </c>
      <c r="M167" s="274">
        <f>'Master Lot Table'!AH167</f>
        <v>0</v>
      </c>
      <c r="N167" s="274">
        <f>'Master Lot Table'!AI167</f>
        <v>0</v>
      </c>
      <c r="O167" s="274">
        <f>'Master Lot Table'!AJ167</f>
        <v>0</v>
      </c>
      <c r="P167" s="275">
        <f>'Master Lot Table'!AK167</f>
        <v>0</v>
      </c>
      <c r="Q167" s="265"/>
    </row>
    <row r="168" spans="1:17" s="266" customFormat="1" ht="13.5">
      <c r="A168" s="254"/>
      <c r="B168" s="255" t="s">
        <v>6</v>
      </c>
      <c r="C168" s="256"/>
      <c r="D168" s="257"/>
      <c r="E168" s="258"/>
      <c r="F168" s="256"/>
      <c r="G168" s="256"/>
      <c r="H168" s="259"/>
      <c r="I168" s="256"/>
      <c r="J168" s="260"/>
      <c r="K168" s="261">
        <f>'Master Lot Table'!AF168</f>
        <v>0</v>
      </c>
      <c r="L168" s="262">
        <f>'Master Lot Table'!AG168</f>
      </c>
      <c r="M168" s="263">
        <f>'Master Lot Table'!AH168</f>
        <v>0</v>
      </c>
      <c r="N168" s="263">
        <f>'Master Lot Table'!AI168</f>
        <v>0</v>
      </c>
      <c r="O168" s="263">
        <f>'Master Lot Table'!AJ168</f>
        <v>0</v>
      </c>
      <c r="P168" s="264">
        <f>'Master Lot Table'!AK168</f>
        <v>0</v>
      </c>
      <c r="Q168" s="265"/>
    </row>
    <row r="169" spans="1:17" s="266" customFormat="1" ht="13.5">
      <c r="A169" s="254"/>
      <c r="B169" s="267" t="s">
        <v>6</v>
      </c>
      <c r="C169" s="268"/>
      <c r="D169" s="269"/>
      <c r="E169" s="270"/>
      <c r="F169" s="268"/>
      <c r="G169" s="268"/>
      <c r="H169" s="271"/>
      <c r="I169" s="268"/>
      <c r="J169" s="272"/>
      <c r="K169" s="273">
        <f>'Master Lot Table'!AF169</f>
        <v>0</v>
      </c>
      <c r="L169" s="247">
        <f>'Master Lot Table'!AG169</f>
      </c>
      <c r="M169" s="274">
        <f>'Master Lot Table'!AH169</f>
        <v>0</v>
      </c>
      <c r="N169" s="274">
        <f>'Master Lot Table'!AI169</f>
        <v>0</v>
      </c>
      <c r="O169" s="274">
        <f>'Master Lot Table'!AJ169</f>
        <v>0</v>
      </c>
      <c r="P169" s="275">
        <f>'Master Lot Table'!AK169</f>
        <v>0</v>
      </c>
      <c r="Q169" s="265"/>
    </row>
    <row r="170" spans="1:17" s="266" customFormat="1" ht="13.5">
      <c r="A170" s="254"/>
      <c r="B170" s="255" t="s">
        <v>6</v>
      </c>
      <c r="C170" s="256"/>
      <c r="D170" s="257"/>
      <c r="E170" s="258"/>
      <c r="F170" s="256"/>
      <c r="G170" s="256"/>
      <c r="H170" s="259"/>
      <c r="I170" s="256"/>
      <c r="J170" s="260"/>
      <c r="K170" s="261">
        <f>'Master Lot Table'!AF170</f>
        <v>0</v>
      </c>
      <c r="L170" s="262">
        <f>'Master Lot Table'!AG170</f>
      </c>
      <c r="M170" s="263">
        <f>'Master Lot Table'!AH170</f>
        <v>0</v>
      </c>
      <c r="N170" s="263">
        <f>'Master Lot Table'!AI170</f>
        <v>0</v>
      </c>
      <c r="O170" s="263">
        <f>'Master Lot Table'!AJ170</f>
        <v>0</v>
      </c>
      <c r="P170" s="264">
        <f>'Master Lot Table'!AK170</f>
        <v>0</v>
      </c>
      <c r="Q170" s="265"/>
    </row>
    <row r="171" spans="1:17" s="266" customFormat="1" ht="13.5">
      <c r="A171" s="254"/>
      <c r="B171" s="267" t="s">
        <v>6</v>
      </c>
      <c r="C171" s="268"/>
      <c r="D171" s="269"/>
      <c r="E171" s="270"/>
      <c r="F171" s="268"/>
      <c r="G171" s="268"/>
      <c r="H171" s="271"/>
      <c r="I171" s="268"/>
      <c r="J171" s="272"/>
      <c r="K171" s="273">
        <f>'Master Lot Table'!AF171</f>
        <v>0</v>
      </c>
      <c r="L171" s="247">
        <f>'Master Lot Table'!AG171</f>
      </c>
      <c r="M171" s="274">
        <f>'Master Lot Table'!AH171</f>
        <v>0</v>
      </c>
      <c r="N171" s="274">
        <f>'Master Lot Table'!AI171</f>
        <v>0</v>
      </c>
      <c r="O171" s="274">
        <f>'Master Lot Table'!AJ171</f>
        <v>0</v>
      </c>
      <c r="P171" s="275">
        <f>'Master Lot Table'!AK171</f>
        <v>0</v>
      </c>
      <c r="Q171" s="265"/>
    </row>
    <row r="172" spans="1:17" s="266" customFormat="1" ht="13.5">
      <c r="A172" s="254"/>
      <c r="B172" s="255" t="s">
        <v>6</v>
      </c>
      <c r="C172" s="256"/>
      <c r="D172" s="257"/>
      <c r="E172" s="258"/>
      <c r="F172" s="256"/>
      <c r="G172" s="256"/>
      <c r="H172" s="259"/>
      <c r="I172" s="256"/>
      <c r="J172" s="260"/>
      <c r="K172" s="261">
        <f>'Master Lot Table'!AF172</f>
        <v>0</v>
      </c>
      <c r="L172" s="262">
        <f>'Master Lot Table'!AG172</f>
      </c>
      <c r="M172" s="263">
        <f>'Master Lot Table'!AH172</f>
        <v>0</v>
      </c>
      <c r="N172" s="263">
        <f>'Master Lot Table'!AI172</f>
        <v>0</v>
      </c>
      <c r="O172" s="263">
        <f>'Master Lot Table'!AJ172</f>
        <v>0</v>
      </c>
      <c r="P172" s="264">
        <f>'Master Lot Table'!AK172</f>
        <v>0</v>
      </c>
      <c r="Q172" s="265"/>
    </row>
    <row r="173" spans="1:17" s="266" customFormat="1" ht="13.5">
      <c r="A173" s="254"/>
      <c r="B173" s="267" t="s">
        <v>6</v>
      </c>
      <c r="C173" s="268"/>
      <c r="D173" s="269"/>
      <c r="E173" s="270"/>
      <c r="F173" s="268"/>
      <c r="G173" s="268"/>
      <c r="H173" s="271"/>
      <c r="I173" s="268"/>
      <c r="J173" s="272"/>
      <c r="K173" s="273">
        <f>'Master Lot Table'!AF173</f>
        <v>0</v>
      </c>
      <c r="L173" s="247">
        <f>'Master Lot Table'!AG173</f>
      </c>
      <c r="M173" s="274">
        <f>'Master Lot Table'!AH173</f>
        <v>0</v>
      </c>
      <c r="N173" s="274">
        <f>'Master Lot Table'!AI173</f>
        <v>0</v>
      </c>
      <c r="O173" s="274">
        <f>'Master Lot Table'!AJ173</f>
        <v>0</v>
      </c>
      <c r="P173" s="275">
        <f>'Master Lot Table'!AK173</f>
        <v>0</v>
      </c>
      <c r="Q173" s="265"/>
    </row>
    <row r="174" spans="1:17" s="266" customFormat="1" ht="13.5">
      <c r="A174" s="254"/>
      <c r="B174" s="255" t="s">
        <v>6</v>
      </c>
      <c r="C174" s="256"/>
      <c r="D174" s="257"/>
      <c r="E174" s="258"/>
      <c r="F174" s="256"/>
      <c r="G174" s="256"/>
      <c r="H174" s="259"/>
      <c r="I174" s="256"/>
      <c r="J174" s="260"/>
      <c r="K174" s="261">
        <f>'Master Lot Table'!AF174</f>
        <v>0</v>
      </c>
      <c r="L174" s="262">
        <f>'Master Lot Table'!AG174</f>
      </c>
      <c r="M174" s="263">
        <f>'Master Lot Table'!AH174</f>
        <v>0</v>
      </c>
      <c r="N174" s="263">
        <f>'Master Lot Table'!AI174</f>
        <v>0</v>
      </c>
      <c r="O174" s="263">
        <f>'Master Lot Table'!AJ174</f>
        <v>0</v>
      </c>
      <c r="P174" s="264">
        <f>'Master Lot Table'!AK174</f>
        <v>0</v>
      </c>
      <c r="Q174" s="265"/>
    </row>
    <row r="175" spans="1:17" s="266" customFormat="1" ht="13.5">
      <c r="A175" s="254"/>
      <c r="B175" s="267" t="s">
        <v>6</v>
      </c>
      <c r="C175" s="268"/>
      <c r="D175" s="269"/>
      <c r="E175" s="270"/>
      <c r="F175" s="268"/>
      <c r="G175" s="268"/>
      <c r="H175" s="271"/>
      <c r="I175" s="268"/>
      <c r="J175" s="272"/>
      <c r="K175" s="273">
        <f>'Master Lot Table'!AF175</f>
        <v>0</v>
      </c>
      <c r="L175" s="247">
        <f>'Master Lot Table'!AG175</f>
      </c>
      <c r="M175" s="274">
        <f>'Master Lot Table'!AH175</f>
        <v>0</v>
      </c>
      <c r="N175" s="274">
        <f>'Master Lot Table'!AI175</f>
        <v>0</v>
      </c>
      <c r="O175" s="274">
        <f>'Master Lot Table'!AJ175</f>
        <v>0</v>
      </c>
      <c r="P175" s="275">
        <f>'Master Lot Table'!AK175</f>
        <v>0</v>
      </c>
      <c r="Q175" s="265"/>
    </row>
    <row r="176" spans="1:17" s="266" customFormat="1" ht="13.5">
      <c r="A176" s="254"/>
      <c r="B176" s="255" t="s">
        <v>6</v>
      </c>
      <c r="C176" s="256"/>
      <c r="D176" s="257"/>
      <c r="E176" s="258"/>
      <c r="F176" s="256"/>
      <c r="G176" s="256"/>
      <c r="H176" s="259"/>
      <c r="I176" s="256"/>
      <c r="J176" s="260"/>
      <c r="K176" s="261">
        <f>'Master Lot Table'!AF176</f>
        <v>0</v>
      </c>
      <c r="L176" s="262">
        <f>'Master Lot Table'!AG176</f>
      </c>
      <c r="M176" s="263">
        <f>'Master Lot Table'!AH176</f>
        <v>0</v>
      </c>
      <c r="N176" s="263">
        <f>'Master Lot Table'!AI176</f>
        <v>0</v>
      </c>
      <c r="O176" s="263">
        <f>'Master Lot Table'!AJ176</f>
        <v>0</v>
      </c>
      <c r="P176" s="264">
        <f>'Master Lot Table'!AK176</f>
        <v>0</v>
      </c>
      <c r="Q176" s="265"/>
    </row>
    <row r="177" spans="1:17" s="266" customFormat="1" ht="13.5">
      <c r="A177" s="254"/>
      <c r="B177" s="267" t="s">
        <v>6</v>
      </c>
      <c r="C177" s="268"/>
      <c r="D177" s="269"/>
      <c r="E177" s="270"/>
      <c r="F177" s="268"/>
      <c r="G177" s="268"/>
      <c r="H177" s="271"/>
      <c r="I177" s="268"/>
      <c r="J177" s="272"/>
      <c r="K177" s="273">
        <f>'Master Lot Table'!AF177</f>
        <v>0</v>
      </c>
      <c r="L177" s="247">
        <f>'Master Lot Table'!AG177</f>
      </c>
      <c r="M177" s="274">
        <f>'Master Lot Table'!AH177</f>
        <v>0</v>
      </c>
      <c r="N177" s="274">
        <f>'Master Lot Table'!AI177</f>
        <v>0</v>
      </c>
      <c r="O177" s="274">
        <f>'Master Lot Table'!AJ177</f>
        <v>0</v>
      </c>
      <c r="P177" s="275">
        <f>'Master Lot Table'!AK177</f>
        <v>0</v>
      </c>
      <c r="Q177" s="265"/>
    </row>
    <row r="178" spans="1:17" s="266" customFormat="1" ht="13.5">
      <c r="A178" s="254"/>
      <c r="B178" s="255" t="s">
        <v>6</v>
      </c>
      <c r="C178" s="256"/>
      <c r="D178" s="257"/>
      <c r="E178" s="258"/>
      <c r="F178" s="256"/>
      <c r="G178" s="256"/>
      <c r="H178" s="259"/>
      <c r="I178" s="256"/>
      <c r="J178" s="260"/>
      <c r="K178" s="261">
        <f>'Master Lot Table'!AF178</f>
        <v>0</v>
      </c>
      <c r="L178" s="262">
        <f>'Master Lot Table'!AG178</f>
      </c>
      <c r="M178" s="263">
        <f>'Master Lot Table'!AH178</f>
        <v>0</v>
      </c>
      <c r="N178" s="263">
        <f>'Master Lot Table'!AI178</f>
        <v>0</v>
      </c>
      <c r="O178" s="263">
        <f>'Master Lot Table'!AJ178</f>
        <v>0</v>
      </c>
      <c r="P178" s="264">
        <f>'Master Lot Table'!AK178</f>
        <v>0</v>
      </c>
      <c r="Q178" s="265"/>
    </row>
    <row r="179" spans="1:17" s="266" customFormat="1" ht="13.5">
      <c r="A179" s="254"/>
      <c r="B179" s="267" t="s">
        <v>6</v>
      </c>
      <c r="C179" s="268"/>
      <c r="D179" s="269"/>
      <c r="E179" s="270"/>
      <c r="F179" s="268"/>
      <c r="G179" s="268"/>
      <c r="H179" s="271"/>
      <c r="I179" s="268"/>
      <c r="J179" s="272"/>
      <c r="K179" s="273">
        <f>'Master Lot Table'!AF179</f>
        <v>0</v>
      </c>
      <c r="L179" s="247">
        <f>'Master Lot Table'!AG179</f>
      </c>
      <c r="M179" s="274">
        <f>'Master Lot Table'!AH179</f>
        <v>0</v>
      </c>
      <c r="N179" s="274">
        <f>'Master Lot Table'!AI179</f>
        <v>0</v>
      </c>
      <c r="O179" s="274">
        <f>'Master Lot Table'!AJ179</f>
        <v>0</v>
      </c>
      <c r="P179" s="275">
        <f>'Master Lot Table'!AK179</f>
        <v>0</v>
      </c>
      <c r="Q179" s="265"/>
    </row>
    <row r="180" spans="1:17" s="266" customFormat="1" ht="13.5">
      <c r="A180" s="254"/>
      <c r="B180" s="255" t="s">
        <v>6</v>
      </c>
      <c r="C180" s="256"/>
      <c r="D180" s="257"/>
      <c r="E180" s="258"/>
      <c r="F180" s="256"/>
      <c r="G180" s="256"/>
      <c r="H180" s="259"/>
      <c r="I180" s="256"/>
      <c r="J180" s="260"/>
      <c r="K180" s="261">
        <f>'Master Lot Table'!AF180</f>
        <v>0</v>
      </c>
      <c r="L180" s="262">
        <f>'Master Lot Table'!AG180</f>
      </c>
      <c r="M180" s="263">
        <f>'Master Lot Table'!AH180</f>
        <v>0</v>
      </c>
      <c r="N180" s="263">
        <f>'Master Lot Table'!AI180</f>
        <v>0</v>
      </c>
      <c r="O180" s="263">
        <f>'Master Lot Table'!AJ180</f>
        <v>0</v>
      </c>
      <c r="P180" s="264">
        <f>'Master Lot Table'!AK180</f>
        <v>0</v>
      </c>
      <c r="Q180" s="265"/>
    </row>
    <row r="181" spans="1:17" s="266" customFormat="1" ht="13.5">
      <c r="A181" s="254"/>
      <c r="B181" s="267" t="s">
        <v>6</v>
      </c>
      <c r="C181" s="268"/>
      <c r="D181" s="269"/>
      <c r="E181" s="270"/>
      <c r="F181" s="268"/>
      <c r="G181" s="268"/>
      <c r="H181" s="271"/>
      <c r="I181" s="268"/>
      <c r="J181" s="272"/>
      <c r="K181" s="273">
        <f>'Master Lot Table'!AF181</f>
        <v>0</v>
      </c>
      <c r="L181" s="247">
        <f>'Master Lot Table'!AG181</f>
      </c>
      <c r="M181" s="274">
        <f>'Master Lot Table'!AH181</f>
        <v>0</v>
      </c>
      <c r="N181" s="274">
        <f>'Master Lot Table'!AI181</f>
        <v>0</v>
      </c>
      <c r="O181" s="274">
        <f>'Master Lot Table'!AJ181</f>
        <v>0</v>
      </c>
      <c r="P181" s="275">
        <f>'Master Lot Table'!AK181</f>
        <v>0</v>
      </c>
      <c r="Q181" s="265"/>
    </row>
    <row r="182" spans="1:17" s="266" customFormat="1" ht="13.5">
      <c r="A182" s="254"/>
      <c r="B182" s="255" t="s">
        <v>6</v>
      </c>
      <c r="C182" s="256"/>
      <c r="D182" s="257"/>
      <c r="E182" s="258"/>
      <c r="F182" s="256"/>
      <c r="G182" s="256"/>
      <c r="H182" s="259"/>
      <c r="I182" s="256"/>
      <c r="J182" s="260"/>
      <c r="K182" s="261">
        <f>'Master Lot Table'!AF182</f>
        <v>0</v>
      </c>
      <c r="L182" s="262">
        <f>'Master Lot Table'!AG182</f>
      </c>
      <c r="M182" s="263">
        <f>'Master Lot Table'!AH182</f>
        <v>0</v>
      </c>
      <c r="N182" s="263">
        <f>'Master Lot Table'!AI182</f>
        <v>0</v>
      </c>
      <c r="O182" s="263">
        <f>'Master Lot Table'!AJ182</f>
        <v>0</v>
      </c>
      <c r="P182" s="264">
        <f>'Master Lot Table'!AK182</f>
        <v>0</v>
      </c>
      <c r="Q182" s="265"/>
    </row>
    <row r="183" spans="1:17" s="266" customFormat="1" ht="13.5">
      <c r="A183" s="254"/>
      <c r="B183" s="267" t="s">
        <v>6</v>
      </c>
      <c r="C183" s="268"/>
      <c r="D183" s="269"/>
      <c r="E183" s="270"/>
      <c r="F183" s="268"/>
      <c r="G183" s="268"/>
      <c r="H183" s="271"/>
      <c r="I183" s="268"/>
      <c r="J183" s="272"/>
      <c r="K183" s="273">
        <f>'Master Lot Table'!AF183</f>
        <v>0</v>
      </c>
      <c r="L183" s="247">
        <f>'Master Lot Table'!AG183</f>
      </c>
      <c r="M183" s="274">
        <f>'Master Lot Table'!AH183</f>
        <v>0</v>
      </c>
      <c r="N183" s="274">
        <f>'Master Lot Table'!AI183</f>
        <v>0</v>
      </c>
      <c r="O183" s="274">
        <f>'Master Lot Table'!AJ183</f>
        <v>0</v>
      </c>
      <c r="P183" s="275">
        <f>'Master Lot Table'!AK183</f>
        <v>0</v>
      </c>
      <c r="Q183" s="265"/>
    </row>
    <row r="184" spans="1:17" s="266" customFormat="1" ht="13.5">
      <c r="A184" s="254"/>
      <c r="B184" s="255" t="s">
        <v>6</v>
      </c>
      <c r="C184" s="256"/>
      <c r="D184" s="257"/>
      <c r="E184" s="258"/>
      <c r="F184" s="256"/>
      <c r="G184" s="256"/>
      <c r="H184" s="259"/>
      <c r="I184" s="256"/>
      <c r="J184" s="260"/>
      <c r="K184" s="261">
        <f>'Master Lot Table'!AF184</f>
        <v>0</v>
      </c>
      <c r="L184" s="262">
        <f>'Master Lot Table'!AG184</f>
      </c>
      <c r="M184" s="263">
        <f>'Master Lot Table'!AH184</f>
        <v>0</v>
      </c>
      <c r="N184" s="263">
        <f>'Master Lot Table'!AI184</f>
        <v>0</v>
      </c>
      <c r="O184" s="263">
        <f>'Master Lot Table'!AJ184</f>
        <v>0</v>
      </c>
      <c r="P184" s="264">
        <f>'Master Lot Table'!AK184</f>
        <v>0</v>
      </c>
      <c r="Q184" s="265"/>
    </row>
    <row r="185" spans="1:17" s="266" customFormat="1" ht="13.5">
      <c r="A185" s="254"/>
      <c r="B185" s="267" t="s">
        <v>6</v>
      </c>
      <c r="C185" s="268"/>
      <c r="D185" s="269"/>
      <c r="E185" s="270"/>
      <c r="F185" s="268"/>
      <c r="G185" s="268"/>
      <c r="H185" s="271"/>
      <c r="I185" s="268"/>
      <c r="J185" s="272"/>
      <c r="K185" s="273">
        <f>'Master Lot Table'!AF185</f>
        <v>0</v>
      </c>
      <c r="L185" s="247">
        <f>'Master Lot Table'!AG185</f>
      </c>
      <c r="M185" s="274">
        <f>'Master Lot Table'!AH185</f>
        <v>0</v>
      </c>
      <c r="N185" s="274">
        <f>'Master Lot Table'!AI185</f>
        <v>0</v>
      </c>
      <c r="O185" s="274">
        <f>'Master Lot Table'!AJ185</f>
        <v>0</v>
      </c>
      <c r="P185" s="275">
        <f>'Master Lot Table'!AK185</f>
        <v>0</v>
      </c>
      <c r="Q185" s="265"/>
    </row>
    <row r="186" spans="1:17" s="266" customFormat="1" ht="13.5">
      <c r="A186" s="254"/>
      <c r="B186" s="255" t="s">
        <v>6</v>
      </c>
      <c r="C186" s="256"/>
      <c r="D186" s="257"/>
      <c r="E186" s="258"/>
      <c r="F186" s="256"/>
      <c r="G186" s="256"/>
      <c r="H186" s="259"/>
      <c r="I186" s="256"/>
      <c r="J186" s="260"/>
      <c r="K186" s="261">
        <f>'Master Lot Table'!AF186</f>
        <v>0</v>
      </c>
      <c r="L186" s="262">
        <f>'Master Lot Table'!AG186</f>
      </c>
      <c r="M186" s="263">
        <f>'Master Lot Table'!AH186</f>
        <v>0</v>
      </c>
      <c r="N186" s="263">
        <f>'Master Lot Table'!AI186</f>
        <v>0</v>
      </c>
      <c r="O186" s="263">
        <f>'Master Lot Table'!AJ186</f>
        <v>0</v>
      </c>
      <c r="P186" s="264">
        <f>'Master Lot Table'!AK186</f>
        <v>0</v>
      </c>
      <c r="Q186" s="265"/>
    </row>
    <row r="187" spans="1:17" s="266" customFormat="1" ht="13.5">
      <c r="A187" s="254"/>
      <c r="B187" s="267" t="s">
        <v>6</v>
      </c>
      <c r="C187" s="268"/>
      <c r="D187" s="269"/>
      <c r="E187" s="270"/>
      <c r="F187" s="268"/>
      <c r="G187" s="268"/>
      <c r="H187" s="271"/>
      <c r="I187" s="268"/>
      <c r="J187" s="272"/>
      <c r="K187" s="273">
        <f>'Master Lot Table'!AF187</f>
        <v>0</v>
      </c>
      <c r="L187" s="247">
        <f>'Master Lot Table'!AG187</f>
      </c>
      <c r="M187" s="274">
        <f>'Master Lot Table'!AH187</f>
        <v>0</v>
      </c>
      <c r="N187" s="274">
        <f>'Master Lot Table'!AI187</f>
        <v>0</v>
      </c>
      <c r="O187" s="274">
        <f>'Master Lot Table'!AJ187</f>
        <v>0</v>
      </c>
      <c r="P187" s="275">
        <f>'Master Lot Table'!AK187</f>
        <v>0</v>
      </c>
      <c r="Q187" s="265"/>
    </row>
    <row r="188" spans="1:17" s="266" customFormat="1" ht="13.5">
      <c r="A188" s="254"/>
      <c r="B188" s="255" t="s">
        <v>6</v>
      </c>
      <c r="C188" s="256"/>
      <c r="D188" s="257"/>
      <c r="E188" s="258"/>
      <c r="F188" s="256"/>
      <c r="G188" s="256"/>
      <c r="H188" s="259"/>
      <c r="I188" s="256"/>
      <c r="J188" s="260"/>
      <c r="K188" s="261">
        <f>'Master Lot Table'!AF188</f>
        <v>0</v>
      </c>
      <c r="L188" s="262">
        <f>'Master Lot Table'!AG188</f>
      </c>
      <c r="M188" s="263">
        <f>'Master Lot Table'!AH188</f>
        <v>0</v>
      </c>
      <c r="N188" s="263">
        <f>'Master Lot Table'!AI188</f>
        <v>0</v>
      </c>
      <c r="O188" s="263">
        <f>'Master Lot Table'!AJ188</f>
        <v>0</v>
      </c>
      <c r="P188" s="264">
        <f>'Master Lot Table'!AK188</f>
        <v>0</v>
      </c>
      <c r="Q188" s="265"/>
    </row>
    <row r="189" spans="1:17" s="266" customFormat="1" ht="13.5">
      <c r="A189" s="254"/>
      <c r="B189" s="267" t="s">
        <v>6</v>
      </c>
      <c r="C189" s="268"/>
      <c r="D189" s="269"/>
      <c r="E189" s="270"/>
      <c r="F189" s="268"/>
      <c r="G189" s="268"/>
      <c r="H189" s="271"/>
      <c r="I189" s="268"/>
      <c r="J189" s="272"/>
      <c r="K189" s="273">
        <f>'Master Lot Table'!AF189</f>
        <v>0</v>
      </c>
      <c r="L189" s="247">
        <f>'Master Lot Table'!AG189</f>
      </c>
      <c r="M189" s="274">
        <f>'Master Lot Table'!AH189</f>
        <v>0</v>
      </c>
      <c r="N189" s="274">
        <f>'Master Lot Table'!AI189</f>
        <v>0</v>
      </c>
      <c r="O189" s="274">
        <f>'Master Lot Table'!AJ189</f>
        <v>0</v>
      </c>
      <c r="P189" s="275">
        <f>'Master Lot Table'!AK189</f>
        <v>0</v>
      </c>
      <c r="Q189" s="265"/>
    </row>
    <row r="190" spans="1:17" s="266" customFormat="1" ht="13.5">
      <c r="A190" s="254"/>
      <c r="B190" s="255" t="s">
        <v>6</v>
      </c>
      <c r="C190" s="256"/>
      <c r="D190" s="257"/>
      <c r="E190" s="258"/>
      <c r="F190" s="256"/>
      <c r="G190" s="256"/>
      <c r="H190" s="259"/>
      <c r="I190" s="256"/>
      <c r="J190" s="260"/>
      <c r="K190" s="261">
        <f>'Master Lot Table'!AF190</f>
        <v>0</v>
      </c>
      <c r="L190" s="262">
        <f>'Master Lot Table'!AG190</f>
      </c>
      <c r="M190" s="263">
        <f>'Master Lot Table'!AH190</f>
        <v>0</v>
      </c>
      <c r="N190" s="263">
        <f>'Master Lot Table'!AI190</f>
        <v>0</v>
      </c>
      <c r="O190" s="263">
        <f>'Master Lot Table'!AJ190</f>
        <v>0</v>
      </c>
      <c r="P190" s="264">
        <f>'Master Lot Table'!AK190</f>
        <v>0</v>
      </c>
      <c r="Q190" s="265"/>
    </row>
    <row r="191" spans="1:17" s="266" customFormat="1" ht="13.5">
      <c r="A191" s="254"/>
      <c r="B191" s="267" t="s">
        <v>6</v>
      </c>
      <c r="C191" s="268"/>
      <c r="D191" s="269"/>
      <c r="E191" s="270"/>
      <c r="F191" s="268"/>
      <c r="G191" s="268"/>
      <c r="H191" s="271"/>
      <c r="I191" s="268"/>
      <c r="J191" s="272"/>
      <c r="K191" s="273">
        <f>'Master Lot Table'!AF191</f>
        <v>0</v>
      </c>
      <c r="L191" s="247">
        <f>'Master Lot Table'!AG191</f>
      </c>
      <c r="M191" s="274">
        <f>'Master Lot Table'!AH191</f>
        <v>0</v>
      </c>
      <c r="N191" s="274">
        <f>'Master Lot Table'!AI191</f>
        <v>0</v>
      </c>
      <c r="O191" s="274">
        <f>'Master Lot Table'!AJ191</f>
        <v>0</v>
      </c>
      <c r="P191" s="275">
        <f>'Master Lot Table'!AK191</f>
        <v>0</v>
      </c>
      <c r="Q191" s="265"/>
    </row>
    <row r="192" spans="1:17" s="266" customFormat="1" ht="13.5">
      <c r="A192" s="254"/>
      <c r="B192" s="255" t="s">
        <v>6</v>
      </c>
      <c r="C192" s="256"/>
      <c r="D192" s="257"/>
      <c r="E192" s="258"/>
      <c r="F192" s="256"/>
      <c r="G192" s="256"/>
      <c r="H192" s="259"/>
      <c r="I192" s="256"/>
      <c r="J192" s="260"/>
      <c r="K192" s="261">
        <f>'Master Lot Table'!AF192</f>
        <v>0</v>
      </c>
      <c r="L192" s="262">
        <f>'Master Lot Table'!AG192</f>
      </c>
      <c r="M192" s="263">
        <f>'Master Lot Table'!AH192</f>
        <v>0</v>
      </c>
      <c r="N192" s="263">
        <f>'Master Lot Table'!AI192</f>
        <v>0</v>
      </c>
      <c r="O192" s="263">
        <f>'Master Lot Table'!AJ192</f>
        <v>0</v>
      </c>
      <c r="P192" s="264">
        <f>'Master Lot Table'!AK192</f>
        <v>0</v>
      </c>
      <c r="Q192" s="265"/>
    </row>
    <row r="193" spans="1:17" s="266" customFormat="1" ht="13.5">
      <c r="A193" s="254"/>
      <c r="B193" s="267" t="s">
        <v>6</v>
      </c>
      <c r="C193" s="268"/>
      <c r="D193" s="269"/>
      <c r="E193" s="270"/>
      <c r="F193" s="268"/>
      <c r="G193" s="268"/>
      <c r="H193" s="271"/>
      <c r="I193" s="268"/>
      <c r="J193" s="272"/>
      <c r="K193" s="273">
        <f>'Master Lot Table'!AF193</f>
        <v>0</v>
      </c>
      <c r="L193" s="247">
        <f>'Master Lot Table'!AG193</f>
      </c>
      <c r="M193" s="274">
        <f>'Master Lot Table'!AH193</f>
        <v>0</v>
      </c>
      <c r="N193" s="274">
        <f>'Master Lot Table'!AI193</f>
        <v>0</v>
      </c>
      <c r="O193" s="274">
        <f>'Master Lot Table'!AJ193</f>
        <v>0</v>
      </c>
      <c r="P193" s="275">
        <f>'Master Lot Table'!AK193</f>
        <v>0</v>
      </c>
      <c r="Q193" s="265"/>
    </row>
    <row r="194" spans="1:17" s="266" customFormat="1" ht="13.5">
      <c r="A194" s="254"/>
      <c r="B194" s="255" t="s">
        <v>6</v>
      </c>
      <c r="C194" s="256"/>
      <c r="D194" s="257"/>
      <c r="E194" s="258"/>
      <c r="F194" s="256"/>
      <c r="G194" s="256"/>
      <c r="H194" s="259"/>
      <c r="I194" s="256"/>
      <c r="J194" s="260"/>
      <c r="K194" s="261">
        <f>'Master Lot Table'!AF194</f>
        <v>0</v>
      </c>
      <c r="L194" s="262">
        <f>'Master Lot Table'!AG194</f>
      </c>
      <c r="M194" s="263">
        <f>'Master Lot Table'!AH194</f>
        <v>0</v>
      </c>
      <c r="N194" s="263">
        <f>'Master Lot Table'!AI194</f>
        <v>0</v>
      </c>
      <c r="O194" s="263">
        <f>'Master Lot Table'!AJ194</f>
        <v>0</v>
      </c>
      <c r="P194" s="264">
        <f>'Master Lot Table'!AK194</f>
        <v>0</v>
      </c>
      <c r="Q194" s="265"/>
    </row>
    <row r="195" spans="1:17" s="266" customFormat="1" ht="13.5">
      <c r="A195" s="254"/>
      <c r="B195" s="267" t="s">
        <v>6</v>
      </c>
      <c r="C195" s="268"/>
      <c r="D195" s="269"/>
      <c r="E195" s="270"/>
      <c r="F195" s="268"/>
      <c r="G195" s="268"/>
      <c r="H195" s="271"/>
      <c r="I195" s="268"/>
      <c r="J195" s="272"/>
      <c r="K195" s="273">
        <f>'Master Lot Table'!AF195</f>
        <v>0</v>
      </c>
      <c r="L195" s="247">
        <f>'Master Lot Table'!AG195</f>
      </c>
      <c r="M195" s="274">
        <f>'Master Lot Table'!AH195</f>
        <v>0</v>
      </c>
      <c r="N195" s="274">
        <f>'Master Lot Table'!AI195</f>
        <v>0</v>
      </c>
      <c r="O195" s="274">
        <f>'Master Lot Table'!AJ195</f>
        <v>0</v>
      </c>
      <c r="P195" s="275">
        <f>'Master Lot Table'!AK195</f>
        <v>0</v>
      </c>
      <c r="Q195" s="265"/>
    </row>
    <row r="196" spans="1:17" s="266" customFormat="1" ht="13.5">
      <c r="A196" s="254"/>
      <c r="B196" s="255" t="s">
        <v>6</v>
      </c>
      <c r="C196" s="256"/>
      <c r="D196" s="257"/>
      <c r="E196" s="258"/>
      <c r="F196" s="256"/>
      <c r="G196" s="256"/>
      <c r="H196" s="259"/>
      <c r="I196" s="256"/>
      <c r="J196" s="260"/>
      <c r="K196" s="261">
        <f>'Master Lot Table'!AF196</f>
        <v>0</v>
      </c>
      <c r="L196" s="262">
        <f>'Master Lot Table'!AG196</f>
      </c>
      <c r="M196" s="263">
        <f>'Master Lot Table'!AH196</f>
        <v>0</v>
      </c>
      <c r="N196" s="263">
        <f>'Master Lot Table'!AI196</f>
        <v>0</v>
      </c>
      <c r="O196" s="263">
        <f>'Master Lot Table'!AJ196</f>
        <v>0</v>
      </c>
      <c r="P196" s="264">
        <f>'Master Lot Table'!AK196</f>
        <v>0</v>
      </c>
      <c r="Q196" s="265"/>
    </row>
    <row r="197" spans="1:17" s="266" customFormat="1" ht="13.5">
      <c r="A197" s="254"/>
      <c r="B197" s="267" t="s">
        <v>6</v>
      </c>
      <c r="C197" s="268"/>
      <c r="D197" s="269"/>
      <c r="E197" s="270"/>
      <c r="F197" s="268"/>
      <c r="G197" s="268"/>
      <c r="H197" s="271"/>
      <c r="I197" s="268"/>
      <c r="J197" s="272"/>
      <c r="K197" s="273">
        <f>'Master Lot Table'!AF197</f>
        <v>0</v>
      </c>
      <c r="L197" s="247">
        <f>'Master Lot Table'!AG197</f>
      </c>
      <c r="M197" s="274">
        <f>'Master Lot Table'!AH197</f>
        <v>0</v>
      </c>
      <c r="N197" s="274">
        <f>'Master Lot Table'!AI197</f>
        <v>0</v>
      </c>
      <c r="O197" s="274">
        <f>'Master Lot Table'!AJ197</f>
        <v>0</v>
      </c>
      <c r="P197" s="275">
        <f>'Master Lot Table'!AK197</f>
        <v>0</v>
      </c>
      <c r="Q197" s="265"/>
    </row>
    <row r="198" spans="1:17" s="266" customFormat="1" ht="13.5">
      <c r="A198" s="254"/>
      <c r="B198" s="255" t="s">
        <v>6</v>
      </c>
      <c r="C198" s="256"/>
      <c r="D198" s="257"/>
      <c r="E198" s="258"/>
      <c r="F198" s="256"/>
      <c r="G198" s="256"/>
      <c r="H198" s="259"/>
      <c r="I198" s="256"/>
      <c r="J198" s="260"/>
      <c r="K198" s="261">
        <f>'Master Lot Table'!AF198</f>
        <v>0</v>
      </c>
      <c r="L198" s="262">
        <f>'Master Lot Table'!AG198</f>
      </c>
      <c r="M198" s="263">
        <f>'Master Lot Table'!AH198</f>
        <v>0</v>
      </c>
      <c r="N198" s="263">
        <f>'Master Lot Table'!AI198</f>
        <v>0</v>
      </c>
      <c r="O198" s="263">
        <f>'Master Lot Table'!AJ198</f>
        <v>0</v>
      </c>
      <c r="P198" s="264">
        <f>'Master Lot Table'!AK198</f>
        <v>0</v>
      </c>
      <c r="Q198" s="265"/>
    </row>
    <row r="199" spans="1:17" s="266" customFormat="1" ht="13.5">
      <c r="A199" s="254"/>
      <c r="B199" s="267" t="s">
        <v>6</v>
      </c>
      <c r="C199" s="268"/>
      <c r="D199" s="269"/>
      <c r="E199" s="270"/>
      <c r="F199" s="268"/>
      <c r="G199" s="268"/>
      <c r="H199" s="271"/>
      <c r="I199" s="268"/>
      <c r="J199" s="272"/>
      <c r="K199" s="273">
        <f>'Master Lot Table'!AF199</f>
        <v>0</v>
      </c>
      <c r="L199" s="247">
        <f>'Master Lot Table'!AG199</f>
      </c>
      <c r="M199" s="274">
        <f>'Master Lot Table'!AH199</f>
        <v>0</v>
      </c>
      <c r="N199" s="274">
        <f>'Master Lot Table'!AI199</f>
        <v>0</v>
      </c>
      <c r="O199" s="274">
        <f>'Master Lot Table'!AJ199</f>
        <v>0</v>
      </c>
      <c r="P199" s="275">
        <f>'Master Lot Table'!AK199</f>
        <v>0</v>
      </c>
      <c r="Q199" s="265"/>
    </row>
    <row r="200" spans="1:17" s="266" customFormat="1" ht="13.5">
      <c r="A200" s="254"/>
      <c r="B200" s="255" t="s">
        <v>6</v>
      </c>
      <c r="C200" s="256"/>
      <c r="D200" s="257"/>
      <c r="E200" s="258"/>
      <c r="F200" s="256"/>
      <c r="G200" s="256"/>
      <c r="H200" s="259"/>
      <c r="I200" s="256"/>
      <c r="J200" s="260"/>
      <c r="K200" s="261">
        <f>'Master Lot Table'!AF200</f>
        <v>0</v>
      </c>
      <c r="L200" s="262">
        <f>'Master Lot Table'!AG200</f>
      </c>
      <c r="M200" s="263">
        <f>'Master Lot Table'!AH200</f>
        <v>0</v>
      </c>
      <c r="N200" s="263">
        <f>'Master Lot Table'!AI200</f>
        <v>0</v>
      </c>
      <c r="O200" s="263">
        <f>'Master Lot Table'!AJ200</f>
        <v>0</v>
      </c>
      <c r="P200" s="264">
        <f>'Master Lot Table'!AK200</f>
        <v>0</v>
      </c>
      <c r="Q200" s="265"/>
    </row>
    <row r="201" spans="1:17" s="266" customFormat="1" ht="13.5">
      <c r="A201" s="254"/>
      <c r="B201" s="267" t="s">
        <v>6</v>
      </c>
      <c r="C201" s="268"/>
      <c r="D201" s="269"/>
      <c r="E201" s="270"/>
      <c r="F201" s="268"/>
      <c r="G201" s="268"/>
      <c r="H201" s="271"/>
      <c r="I201" s="268"/>
      <c r="J201" s="272"/>
      <c r="K201" s="273">
        <f>'Master Lot Table'!AF201</f>
        <v>0</v>
      </c>
      <c r="L201" s="247">
        <f>'Master Lot Table'!AG201</f>
      </c>
      <c r="M201" s="274">
        <f>'Master Lot Table'!AH201</f>
        <v>0</v>
      </c>
      <c r="N201" s="274">
        <f>'Master Lot Table'!AI201</f>
        <v>0</v>
      </c>
      <c r="O201" s="274">
        <f>'Master Lot Table'!AJ201</f>
        <v>0</v>
      </c>
      <c r="P201" s="275">
        <f>'Master Lot Table'!AK201</f>
        <v>0</v>
      </c>
      <c r="Q201" s="265"/>
    </row>
    <row r="202" spans="1:17" s="266" customFormat="1" ht="13.5">
      <c r="A202" s="254"/>
      <c r="B202" s="255" t="s">
        <v>6</v>
      </c>
      <c r="C202" s="256"/>
      <c r="D202" s="257"/>
      <c r="E202" s="258"/>
      <c r="F202" s="256"/>
      <c r="G202" s="256"/>
      <c r="H202" s="259"/>
      <c r="I202" s="256"/>
      <c r="J202" s="260"/>
      <c r="K202" s="261">
        <f>'Master Lot Table'!AF202</f>
        <v>0</v>
      </c>
      <c r="L202" s="262">
        <f>'Master Lot Table'!AG202</f>
      </c>
      <c r="M202" s="263">
        <f>'Master Lot Table'!AH202</f>
        <v>0</v>
      </c>
      <c r="N202" s="263">
        <f>'Master Lot Table'!AI202</f>
        <v>0</v>
      </c>
      <c r="O202" s="263">
        <f>'Master Lot Table'!AJ202</f>
        <v>0</v>
      </c>
      <c r="P202" s="264">
        <f>'Master Lot Table'!AK202</f>
        <v>0</v>
      </c>
      <c r="Q202" s="265"/>
    </row>
    <row r="203" spans="1:17" s="266" customFormat="1" ht="13.5">
      <c r="A203" s="254"/>
      <c r="B203" s="267" t="s">
        <v>6</v>
      </c>
      <c r="C203" s="268"/>
      <c r="D203" s="269"/>
      <c r="E203" s="270"/>
      <c r="F203" s="268"/>
      <c r="G203" s="268"/>
      <c r="H203" s="271"/>
      <c r="I203" s="268"/>
      <c r="J203" s="272"/>
      <c r="K203" s="273">
        <f>'Master Lot Table'!AF203</f>
        <v>0</v>
      </c>
      <c r="L203" s="247">
        <f>'Master Lot Table'!AG203</f>
      </c>
      <c r="M203" s="274">
        <f>'Master Lot Table'!AH203</f>
        <v>0</v>
      </c>
      <c r="N203" s="274">
        <f>'Master Lot Table'!AI203</f>
        <v>0</v>
      </c>
      <c r="O203" s="274">
        <f>'Master Lot Table'!AJ203</f>
        <v>0</v>
      </c>
      <c r="P203" s="275">
        <f>'Master Lot Table'!AK203</f>
        <v>0</v>
      </c>
      <c r="Q203" s="265"/>
    </row>
    <row r="204" spans="1:17" s="266" customFormat="1" ht="13.5">
      <c r="A204" s="254"/>
      <c r="B204" s="255" t="s">
        <v>6</v>
      </c>
      <c r="C204" s="256"/>
      <c r="D204" s="257"/>
      <c r="E204" s="258"/>
      <c r="F204" s="256"/>
      <c r="G204" s="256"/>
      <c r="H204" s="259"/>
      <c r="I204" s="256"/>
      <c r="J204" s="260"/>
      <c r="K204" s="261">
        <f>'Master Lot Table'!AF204</f>
        <v>0</v>
      </c>
      <c r="L204" s="262">
        <f>'Master Lot Table'!AG204</f>
      </c>
      <c r="M204" s="263">
        <f>'Master Lot Table'!AH204</f>
        <v>0</v>
      </c>
      <c r="N204" s="263">
        <f>'Master Lot Table'!AI204</f>
        <v>0</v>
      </c>
      <c r="O204" s="263">
        <f>'Master Lot Table'!AJ204</f>
        <v>0</v>
      </c>
      <c r="P204" s="264">
        <f>'Master Lot Table'!AK204</f>
        <v>0</v>
      </c>
      <c r="Q204" s="265"/>
    </row>
    <row r="205" spans="1:17" s="266" customFormat="1" ht="13.5">
      <c r="A205" s="254"/>
      <c r="B205" s="267" t="s">
        <v>6</v>
      </c>
      <c r="C205" s="268"/>
      <c r="D205" s="269"/>
      <c r="E205" s="270"/>
      <c r="F205" s="268"/>
      <c r="G205" s="268"/>
      <c r="H205" s="271"/>
      <c r="I205" s="268"/>
      <c r="J205" s="272"/>
      <c r="K205" s="273">
        <f>'Master Lot Table'!AF205</f>
        <v>0</v>
      </c>
      <c r="L205" s="247">
        <f>'Master Lot Table'!AG205</f>
      </c>
      <c r="M205" s="274">
        <f>'Master Lot Table'!AH205</f>
        <v>0</v>
      </c>
      <c r="N205" s="274">
        <f>'Master Lot Table'!AI205</f>
        <v>0</v>
      </c>
      <c r="O205" s="274">
        <f>'Master Lot Table'!AJ205</f>
        <v>0</v>
      </c>
      <c r="P205" s="275">
        <f>'Master Lot Table'!AK205</f>
        <v>0</v>
      </c>
      <c r="Q205" s="265"/>
    </row>
    <row r="206" spans="11:16" ht="15">
      <c r="K206" s="435" t="s">
        <v>87</v>
      </c>
      <c r="L206" s="436"/>
      <c r="M206" s="436"/>
      <c r="N206" s="436"/>
      <c r="O206" s="436"/>
      <c r="P206" s="437"/>
    </row>
  </sheetData>
  <sheetProtection sheet="1" objects="1" scenarios="1" formatCells="0" formatColumns="0" formatRows="0"/>
  <mergeCells count="4">
    <mergeCell ref="K206:P206"/>
    <mergeCell ref="M4:P4"/>
    <mergeCell ref="B2:E2"/>
    <mergeCell ref="B3:E3"/>
  </mergeCells>
  <conditionalFormatting sqref="L6:L205">
    <cfRule type="cellIs" priority="1" dxfId="0" operator="between" stopIfTrue="1">
      <formula>NOW()+1</formula>
      <formula>NOW()</formula>
    </cfRule>
    <cfRule type="cellIs" priority="2" dxfId="1" operator="lessThanOrEqual" stopIfTrue="1">
      <formula>NOW()</formula>
    </cfRule>
  </conditionalFormatting>
  <conditionalFormatting sqref="P6:P205">
    <cfRule type="cellIs" priority="3" dxfId="0" operator="between" stopIfTrue="1">
      <formula>0.899</formula>
      <formula>0.99</formula>
    </cfRule>
    <cfRule type="cellIs" priority="4" dxfId="1" operator="greaterThan" stopIfTrue="1">
      <formula>0.99</formula>
    </cfRule>
  </conditionalFormatting>
  <dataValidations count="6">
    <dataValidation type="list" allowBlank="1" showInputMessage="1" showErrorMessage="1" sqref="B6:B205">
      <formula1>BuildingType</formula1>
    </dataValidation>
    <dataValidation type="whole" allowBlank="1" showInputMessage="1" showErrorMessage="1" errorTitle="Invaild Value" error="Must be between 0 and 100, inclusive or blank." sqref="C6:C205">
      <formula1>0</formula1>
      <formula2>100</formula2>
    </dataValidation>
    <dataValidation type="whole" operator="greaterThanOrEqual" allowBlank="1" showInputMessage="1" showErrorMessage="1" errorTitle="Invalid Value" error="Must be greater than or equal to 0 or blank." sqref="I6:J205">
      <formula1>0</formula1>
    </dataValidation>
    <dataValidation type="list" showInputMessage="1" showErrorMessage="1" sqref="E6:E205">
      <formula1>Planet</formula1>
    </dataValidation>
    <dataValidation type="whole" allowBlank="1" showInputMessage="1" showErrorMessage="1" sqref="F6:G205">
      <formula1>-8000</formula1>
      <formula2>8000</formula2>
    </dataValidation>
    <dataValidation type="decimal" operator="greaterThan" allowBlank="1" showInputMessage="1" showErrorMessage="1" sqref="H6:H205">
      <formula1>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AA206"/>
  <sheetViews>
    <sheetView showGridLines="0" workbookViewId="0" topLeftCell="A1">
      <pane ySplit="5" topLeftCell="BM170" activePane="bottomLeft" state="frozen"/>
      <selection pane="topLeft" activeCell="A1" sqref="A1"/>
      <selection pane="bottomLeft" activeCell="M206" sqref="M206"/>
    </sheetView>
  </sheetViews>
  <sheetFormatPr defaultColWidth="9.140625" defaultRowHeight="12.75"/>
  <cols>
    <col min="1" max="1" width="1.421875" style="276" customWidth="1"/>
    <col min="2" max="2" width="15.00390625" style="276" customWidth="1"/>
    <col min="3" max="3" width="2.8515625" style="276" customWidth="1"/>
    <col min="4" max="4" width="22.140625" style="276" bestFit="1" customWidth="1"/>
    <col min="5" max="5" width="3.7109375" style="276" customWidth="1"/>
    <col min="6" max="6" width="10.00390625" style="276" bestFit="1" customWidth="1"/>
    <col min="7" max="8" width="8.57421875" style="276" customWidth="1"/>
    <col min="9" max="9" width="6.7109375" style="276" bestFit="1" customWidth="1"/>
    <col min="10" max="10" width="7.421875" style="276" bestFit="1" customWidth="1"/>
    <col min="11" max="11" width="6.00390625" style="276" bestFit="1" customWidth="1"/>
    <col min="12" max="12" width="10.00390625" style="276" bestFit="1" customWidth="1"/>
    <col min="13" max="14" width="9.8515625" style="276" bestFit="1" customWidth="1"/>
    <col min="15" max="15" width="10.140625" style="276" bestFit="1" customWidth="1"/>
    <col min="16" max="16" width="8.28125" style="276" bestFit="1" customWidth="1"/>
    <col min="17" max="17" width="12.57421875" style="276" bestFit="1" customWidth="1"/>
    <col min="18" max="16384" width="9.140625" style="276" customWidth="1"/>
  </cols>
  <sheetData>
    <row r="1" ht="7.5" customHeight="1" thickBot="1"/>
    <row r="2" spans="2:15" ht="21">
      <c r="B2" s="422" t="s">
        <v>258</v>
      </c>
      <c r="C2" s="423"/>
      <c r="D2" s="423"/>
      <c r="E2" s="423"/>
      <c r="F2" s="424"/>
      <c r="H2" s="449" t="s">
        <v>88</v>
      </c>
      <c r="I2" s="450"/>
      <c r="J2" s="450"/>
      <c r="K2" s="451"/>
      <c r="M2" s="445" t="s">
        <v>242</v>
      </c>
      <c r="N2" s="446"/>
      <c r="O2" s="277"/>
    </row>
    <row r="3" spans="2:15" ht="15.75" thickBot="1">
      <c r="B3" s="425" t="s">
        <v>262</v>
      </c>
      <c r="C3" s="420"/>
      <c r="D3" s="420"/>
      <c r="E3" s="420"/>
      <c r="F3" s="421"/>
      <c r="H3" s="452">
        <v>0</v>
      </c>
      <c r="I3" s="453"/>
      <c r="J3" s="453"/>
      <c r="K3" s="454"/>
      <c r="M3" s="447" t="s">
        <v>91</v>
      </c>
      <c r="N3" s="448"/>
      <c r="O3" s="266"/>
    </row>
    <row r="5" spans="2:27" s="3" customFormat="1" ht="30">
      <c r="B5" s="62" t="s">
        <v>1</v>
      </c>
      <c r="C5" s="57" t="s">
        <v>66</v>
      </c>
      <c r="D5" s="58" t="s">
        <v>201</v>
      </c>
      <c r="E5" s="58" t="s">
        <v>73</v>
      </c>
      <c r="F5" s="58" t="s">
        <v>200</v>
      </c>
      <c r="G5" s="58" t="s">
        <v>215</v>
      </c>
      <c r="H5" s="64" t="s">
        <v>241</v>
      </c>
      <c r="I5" s="65" t="s">
        <v>259</v>
      </c>
      <c r="J5" s="59" t="s">
        <v>69</v>
      </c>
      <c r="K5" s="58" t="s">
        <v>74</v>
      </c>
      <c r="L5" s="59" t="s">
        <v>82</v>
      </c>
      <c r="M5" s="59" t="s">
        <v>70</v>
      </c>
      <c r="N5" s="59" t="s">
        <v>108</v>
      </c>
      <c r="O5" s="67" t="s">
        <v>83</v>
      </c>
      <c r="P5" s="66" t="s">
        <v>77</v>
      </c>
      <c r="Q5" s="63" t="s">
        <v>76</v>
      </c>
      <c r="R5" s="5"/>
      <c r="S5" s="5"/>
      <c r="AA5" s="61"/>
    </row>
    <row r="6" spans="2:17" s="287" customFormat="1" ht="13.5">
      <c r="B6" s="278" t="s">
        <v>6</v>
      </c>
      <c r="C6" s="279"/>
      <c r="D6" s="279"/>
      <c r="E6" s="279"/>
      <c r="F6" s="279"/>
      <c r="G6" s="279"/>
      <c r="H6" s="280"/>
      <c r="I6" s="281">
        <f>'Master Lot Table'!U6</f>
        <v>0</v>
      </c>
      <c r="J6" s="282">
        <f>'Master Lot Table'!V6</f>
        <v>0</v>
      </c>
      <c r="K6" s="283"/>
      <c r="L6" s="282">
        <f>'Master Lot Table'!X6</f>
        <v>0</v>
      </c>
      <c r="M6" s="282">
        <f>'Master Lot Table'!Y6</f>
        <v>0</v>
      </c>
      <c r="N6" s="282">
        <f>'Master Lot Table'!Z6</f>
        <v>0</v>
      </c>
      <c r="O6" s="284">
        <f>'Master Lot Table'!AA6</f>
        <v>0</v>
      </c>
      <c r="P6" s="285">
        <f>'Master Lot Table'!AB6</f>
        <v>0</v>
      </c>
      <c r="Q6" s="286">
        <f>'Master Lot Table'!AC6</f>
        <v>0</v>
      </c>
    </row>
    <row r="7" spans="2:17" s="287" customFormat="1" ht="13.5">
      <c r="B7" s="288" t="s">
        <v>6</v>
      </c>
      <c r="C7" s="289"/>
      <c r="D7" s="289"/>
      <c r="E7" s="289"/>
      <c r="F7" s="289"/>
      <c r="G7" s="289"/>
      <c r="H7" s="227"/>
      <c r="I7" s="290">
        <f>'Master Lot Table'!U7</f>
        <v>0</v>
      </c>
      <c r="J7" s="274">
        <f>'Master Lot Table'!V7</f>
        <v>0</v>
      </c>
      <c r="K7" s="291"/>
      <c r="L7" s="274">
        <f>'Master Lot Table'!X7</f>
        <v>0</v>
      </c>
      <c r="M7" s="274">
        <f>'Master Lot Table'!Y7</f>
        <v>0</v>
      </c>
      <c r="N7" s="274">
        <f>'Master Lot Table'!Z7</f>
        <v>0</v>
      </c>
      <c r="O7" s="292">
        <f>'Master Lot Table'!AA7</f>
        <v>0</v>
      </c>
      <c r="P7" s="293">
        <f>'Master Lot Table'!AB7</f>
        <v>0</v>
      </c>
      <c r="Q7" s="294">
        <f>'Master Lot Table'!AC7</f>
        <v>0</v>
      </c>
    </row>
    <row r="8" spans="2:17" s="287" customFormat="1" ht="13.5">
      <c r="B8" s="278" t="s">
        <v>6</v>
      </c>
      <c r="C8" s="279"/>
      <c r="D8" s="279"/>
      <c r="E8" s="279"/>
      <c r="F8" s="279"/>
      <c r="G8" s="279"/>
      <c r="H8" s="280"/>
      <c r="I8" s="281">
        <f>'Master Lot Table'!U8</f>
        <v>0</v>
      </c>
      <c r="J8" s="282">
        <f>'Master Lot Table'!V8</f>
        <v>0</v>
      </c>
      <c r="K8" s="283"/>
      <c r="L8" s="282">
        <f>'Master Lot Table'!X8</f>
        <v>0</v>
      </c>
      <c r="M8" s="282">
        <f>'Master Lot Table'!Y8</f>
        <v>0</v>
      </c>
      <c r="N8" s="282">
        <f>'Master Lot Table'!Z8</f>
        <v>0</v>
      </c>
      <c r="O8" s="284">
        <f>'Master Lot Table'!AA8</f>
        <v>0</v>
      </c>
      <c r="P8" s="285">
        <f>'Master Lot Table'!AB8</f>
        <v>0</v>
      </c>
      <c r="Q8" s="286">
        <f>'Master Lot Table'!AC8</f>
        <v>0</v>
      </c>
    </row>
    <row r="9" spans="2:17" s="287" customFormat="1" ht="13.5">
      <c r="B9" s="288" t="s">
        <v>6</v>
      </c>
      <c r="C9" s="289"/>
      <c r="D9" s="289"/>
      <c r="E9" s="289"/>
      <c r="F9" s="289"/>
      <c r="G9" s="289"/>
      <c r="H9" s="227"/>
      <c r="I9" s="290">
        <f>'Master Lot Table'!U9</f>
        <v>0</v>
      </c>
      <c r="J9" s="274">
        <f>'Master Lot Table'!V9</f>
        <v>0</v>
      </c>
      <c r="K9" s="291"/>
      <c r="L9" s="274">
        <f>'Master Lot Table'!X9</f>
        <v>0</v>
      </c>
      <c r="M9" s="274">
        <f>'Master Lot Table'!Y9</f>
        <v>0</v>
      </c>
      <c r="N9" s="274">
        <f>'Master Lot Table'!Z9</f>
        <v>0</v>
      </c>
      <c r="O9" s="292">
        <f>'Master Lot Table'!AA9</f>
        <v>0</v>
      </c>
      <c r="P9" s="293">
        <f>'Master Lot Table'!AB9</f>
        <v>0</v>
      </c>
      <c r="Q9" s="294">
        <f>'Master Lot Table'!AC9</f>
        <v>0</v>
      </c>
    </row>
    <row r="10" spans="2:17" s="287" customFormat="1" ht="13.5">
      <c r="B10" s="278" t="s">
        <v>6</v>
      </c>
      <c r="C10" s="279"/>
      <c r="D10" s="279"/>
      <c r="E10" s="279"/>
      <c r="F10" s="279"/>
      <c r="G10" s="279"/>
      <c r="H10" s="280"/>
      <c r="I10" s="281">
        <f>'Master Lot Table'!U10</f>
        <v>0</v>
      </c>
      <c r="J10" s="282">
        <f>'Master Lot Table'!V10</f>
        <v>0</v>
      </c>
      <c r="K10" s="283"/>
      <c r="L10" s="282">
        <f>'Master Lot Table'!X10</f>
        <v>0</v>
      </c>
      <c r="M10" s="282">
        <f>'Master Lot Table'!Y10</f>
        <v>0</v>
      </c>
      <c r="N10" s="282">
        <f>'Master Lot Table'!Z10</f>
        <v>0</v>
      </c>
      <c r="O10" s="284">
        <f>'Master Lot Table'!AA10</f>
        <v>0</v>
      </c>
      <c r="P10" s="285">
        <f>'Master Lot Table'!AB10</f>
        <v>0</v>
      </c>
      <c r="Q10" s="286">
        <f>'Master Lot Table'!AC10</f>
        <v>0</v>
      </c>
    </row>
    <row r="11" spans="2:17" s="287" customFormat="1" ht="13.5">
      <c r="B11" s="288" t="s">
        <v>6</v>
      </c>
      <c r="C11" s="289"/>
      <c r="D11" s="289"/>
      <c r="E11" s="289"/>
      <c r="F11" s="289"/>
      <c r="G11" s="289"/>
      <c r="H11" s="227"/>
      <c r="I11" s="290">
        <f>'Master Lot Table'!U11</f>
        <v>0</v>
      </c>
      <c r="J11" s="274">
        <f>'Master Lot Table'!V11</f>
        <v>0</v>
      </c>
      <c r="K11" s="291"/>
      <c r="L11" s="274">
        <f>'Master Lot Table'!X11</f>
        <v>0</v>
      </c>
      <c r="M11" s="274">
        <f>'Master Lot Table'!Y11</f>
        <v>0</v>
      </c>
      <c r="N11" s="274">
        <f>'Master Lot Table'!Z11</f>
        <v>0</v>
      </c>
      <c r="O11" s="292">
        <f>'Master Lot Table'!AA11</f>
        <v>0</v>
      </c>
      <c r="P11" s="293">
        <f>'Master Lot Table'!AB11</f>
        <v>0</v>
      </c>
      <c r="Q11" s="294">
        <f>'Master Lot Table'!AC11</f>
        <v>0</v>
      </c>
    </row>
    <row r="12" spans="2:17" s="287" customFormat="1" ht="13.5">
      <c r="B12" s="278" t="s">
        <v>6</v>
      </c>
      <c r="C12" s="279"/>
      <c r="D12" s="279"/>
      <c r="E12" s="279"/>
      <c r="F12" s="279"/>
      <c r="G12" s="279"/>
      <c r="H12" s="280"/>
      <c r="I12" s="281">
        <f>'Master Lot Table'!U12</f>
        <v>0</v>
      </c>
      <c r="J12" s="282">
        <f>'Master Lot Table'!V12</f>
        <v>0</v>
      </c>
      <c r="K12" s="283"/>
      <c r="L12" s="282">
        <f>'Master Lot Table'!X12</f>
        <v>0</v>
      </c>
      <c r="M12" s="282">
        <f>'Master Lot Table'!Y12</f>
        <v>0</v>
      </c>
      <c r="N12" s="282">
        <f>'Master Lot Table'!Z12</f>
        <v>0</v>
      </c>
      <c r="O12" s="284">
        <f>'Master Lot Table'!AA12</f>
        <v>0</v>
      </c>
      <c r="P12" s="285">
        <f>'Master Lot Table'!AB12</f>
        <v>0</v>
      </c>
      <c r="Q12" s="286">
        <f>'Master Lot Table'!AC12</f>
        <v>0</v>
      </c>
    </row>
    <row r="13" spans="2:17" s="287" customFormat="1" ht="13.5">
      <c r="B13" s="288" t="s">
        <v>6</v>
      </c>
      <c r="C13" s="289"/>
      <c r="D13" s="289"/>
      <c r="E13" s="289"/>
      <c r="F13" s="289"/>
      <c r="G13" s="289"/>
      <c r="H13" s="227"/>
      <c r="I13" s="290">
        <f>'Master Lot Table'!U13</f>
        <v>0</v>
      </c>
      <c r="J13" s="274">
        <f>'Master Lot Table'!V13</f>
        <v>0</v>
      </c>
      <c r="K13" s="291"/>
      <c r="L13" s="274">
        <f>'Master Lot Table'!X13</f>
        <v>0</v>
      </c>
      <c r="M13" s="274">
        <f>'Master Lot Table'!Y13</f>
        <v>0</v>
      </c>
      <c r="N13" s="274">
        <f>'Master Lot Table'!Z13</f>
        <v>0</v>
      </c>
      <c r="O13" s="292">
        <f>'Master Lot Table'!AA13</f>
        <v>0</v>
      </c>
      <c r="P13" s="293">
        <f>'Master Lot Table'!AB13</f>
        <v>0</v>
      </c>
      <c r="Q13" s="294">
        <f>'Master Lot Table'!AC13</f>
        <v>0</v>
      </c>
    </row>
    <row r="14" spans="2:17" s="287" customFormat="1" ht="13.5">
      <c r="B14" s="278" t="s">
        <v>6</v>
      </c>
      <c r="C14" s="279"/>
      <c r="D14" s="279"/>
      <c r="E14" s="279"/>
      <c r="F14" s="279"/>
      <c r="G14" s="279"/>
      <c r="H14" s="280"/>
      <c r="I14" s="281">
        <f>'Master Lot Table'!U14</f>
        <v>0</v>
      </c>
      <c r="J14" s="282">
        <f>'Master Lot Table'!V14</f>
        <v>0</v>
      </c>
      <c r="K14" s="283"/>
      <c r="L14" s="282">
        <f>'Master Lot Table'!X14</f>
        <v>0</v>
      </c>
      <c r="M14" s="282">
        <f>'Master Lot Table'!Y14</f>
        <v>0</v>
      </c>
      <c r="N14" s="282">
        <f>'Master Lot Table'!Z14</f>
        <v>0</v>
      </c>
      <c r="O14" s="284">
        <f>'Master Lot Table'!AA14</f>
        <v>0</v>
      </c>
      <c r="P14" s="285">
        <f>'Master Lot Table'!AB14</f>
        <v>0</v>
      </c>
      <c r="Q14" s="286">
        <f>'Master Lot Table'!AC14</f>
        <v>0</v>
      </c>
    </row>
    <row r="15" spans="2:17" s="287" customFormat="1" ht="13.5">
      <c r="B15" s="288" t="s">
        <v>6</v>
      </c>
      <c r="C15" s="289"/>
      <c r="D15" s="289"/>
      <c r="E15" s="289"/>
      <c r="F15" s="289"/>
      <c r="G15" s="289"/>
      <c r="H15" s="227"/>
      <c r="I15" s="290">
        <f>'Master Lot Table'!U15</f>
        <v>0</v>
      </c>
      <c r="J15" s="274">
        <f>'Master Lot Table'!V15</f>
        <v>0</v>
      </c>
      <c r="K15" s="291"/>
      <c r="L15" s="274">
        <f>'Master Lot Table'!X15</f>
        <v>0</v>
      </c>
      <c r="M15" s="274">
        <f>'Master Lot Table'!Y15</f>
        <v>0</v>
      </c>
      <c r="N15" s="274">
        <f>'Master Lot Table'!Z15</f>
        <v>0</v>
      </c>
      <c r="O15" s="292">
        <f>'Master Lot Table'!AA15</f>
        <v>0</v>
      </c>
      <c r="P15" s="293">
        <f>'Master Lot Table'!AB15</f>
        <v>0</v>
      </c>
      <c r="Q15" s="294">
        <f>'Master Lot Table'!AC15</f>
        <v>0</v>
      </c>
    </row>
    <row r="16" spans="2:17" s="287" customFormat="1" ht="13.5">
      <c r="B16" s="278" t="s">
        <v>6</v>
      </c>
      <c r="C16" s="279"/>
      <c r="D16" s="279"/>
      <c r="E16" s="279"/>
      <c r="F16" s="279"/>
      <c r="G16" s="279"/>
      <c r="H16" s="280"/>
      <c r="I16" s="281">
        <f>'Master Lot Table'!U16</f>
        <v>0</v>
      </c>
      <c r="J16" s="282">
        <f>'Master Lot Table'!V16</f>
        <v>0</v>
      </c>
      <c r="K16" s="283"/>
      <c r="L16" s="282">
        <f>'Master Lot Table'!X16</f>
        <v>0</v>
      </c>
      <c r="M16" s="282">
        <f>'Master Lot Table'!Y16</f>
        <v>0</v>
      </c>
      <c r="N16" s="282">
        <f>'Master Lot Table'!Z16</f>
        <v>0</v>
      </c>
      <c r="O16" s="284">
        <f>'Master Lot Table'!AA16</f>
        <v>0</v>
      </c>
      <c r="P16" s="285">
        <f>'Master Lot Table'!AB16</f>
        <v>0</v>
      </c>
      <c r="Q16" s="286">
        <f>'Master Lot Table'!AC16</f>
        <v>0</v>
      </c>
    </row>
    <row r="17" spans="2:17" s="287" customFormat="1" ht="13.5">
      <c r="B17" s="288" t="s">
        <v>6</v>
      </c>
      <c r="C17" s="289"/>
      <c r="D17" s="289"/>
      <c r="E17" s="289"/>
      <c r="F17" s="289"/>
      <c r="G17" s="289"/>
      <c r="H17" s="227"/>
      <c r="I17" s="290">
        <f>'Master Lot Table'!U17</f>
        <v>0</v>
      </c>
      <c r="J17" s="274">
        <f>'Master Lot Table'!V17</f>
        <v>0</v>
      </c>
      <c r="K17" s="291"/>
      <c r="L17" s="274">
        <f>'Master Lot Table'!X17</f>
        <v>0</v>
      </c>
      <c r="M17" s="274">
        <f>'Master Lot Table'!Y17</f>
        <v>0</v>
      </c>
      <c r="N17" s="274">
        <f>'Master Lot Table'!Z17</f>
        <v>0</v>
      </c>
      <c r="O17" s="292">
        <f>'Master Lot Table'!AA17</f>
        <v>0</v>
      </c>
      <c r="P17" s="293">
        <f>'Master Lot Table'!AB17</f>
        <v>0</v>
      </c>
      <c r="Q17" s="294">
        <f>'Master Lot Table'!AC17</f>
        <v>0</v>
      </c>
    </row>
    <row r="18" spans="2:17" s="287" customFormat="1" ht="13.5">
      <c r="B18" s="278" t="s">
        <v>6</v>
      </c>
      <c r="C18" s="279"/>
      <c r="D18" s="279"/>
      <c r="E18" s="279"/>
      <c r="F18" s="279"/>
      <c r="G18" s="279"/>
      <c r="H18" s="280"/>
      <c r="I18" s="281">
        <f>'Master Lot Table'!U18</f>
        <v>0</v>
      </c>
      <c r="J18" s="282">
        <f>'Master Lot Table'!V18</f>
        <v>0</v>
      </c>
      <c r="K18" s="283"/>
      <c r="L18" s="282">
        <f>'Master Lot Table'!X18</f>
        <v>0</v>
      </c>
      <c r="M18" s="282">
        <f>'Master Lot Table'!Y18</f>
        <v>0</v>
      </c>
      <c r="N18" s="282">
        <f>'Master Lot Table'!Z18</f>
        <v>0</v>
      </c>
      <c r="O18" s="284">
        <f>'Master Lot Table'!AA18</f>
        <v>0</v>
      </c>
      <c r="P18" s="285">
        <f>'Master Lot Table'!AB18</f>
        <v>0</v>
      </c>
      <c r="Q18" s="286">
        <f>'Master Lot Table'!AC18</f>
        <v>0</v>
      </c>
    </row>
    <row r="19" spans="2:17" s="287" customFormat="1" ht="13.5">
      <c r="B19" s="288" t="s">
        <v>6</v>
      </c>
      <c r="C19" s="289"/>
      <c r="D19" s="289"/>
      <c r="E19" s="289"/>
      <c r="F19" s="289"/>
      <c r="G19" s="289"/>
      <c r="H19" s="227"/>
      <c r="I19" s="290">
        <f>'Master Lot Table'!U19</f>
        <v>0</v>
      </c>
      <c r="J19" s="274">
        <f>'Master Lot Table'!V19</f>
        <v>0</v>
      </c>
      <c r="K19" s="291"/>
      <c r="L19" s="274">
        <f>'Master Lot Table'!X19</f>
        <v>0</v>
      </c>
      <c r="M19" s="274">
        <f>'Master Lot Table'!Y19</f>
        <v>0</v>
      </c>
      <c r="N19" s="274">
        <f>'Master Lot Table'!Z19</f>
        <v>0</v>
      </c>
      <c r="O19" s="292">
        <f>'Master Lot Table'!AA19</f>
        <v>0</v>
      </c>
      <c r="P19" s="293">
        <f>'Master Lot Table'!AB19</f>
        <v>0</v>
      </c>
      <c r="Q19" s="294">
        <f>'Master Lot Table'!AC19</f>
        <v>0</v>
      </c>
    </row>
    <row r="20" spans="2:17" s="287" customFormat="1" ht="13.5">
      <c r="B20" s="278" t="s">
        <v>6</v>
      </c>
      <c r="C20" s="279"/>
      <c r="D20" s="279"/>
      <c r="E20" s="279"/>
      <c r="F20" s="279"/>
      <c r="G20" s="279"/>
      <c r="H20" s="280"/>
      <c r="I20" s="281">
        <f>'Master Lot Table'!U20</f>
        <v>0</v>
      </c>
      <c r="J20" s="282">
        <f>'Master Lot Table'!V20</f>
        <v>0</v>
      </c>
      <c r="K20" s="283"/>
      <c r="L20" s="282">
        <f>'Master Lot Table'!X20</f>
        <v>0</v>
      </c>
      <c r="M20" s="282">
        <f>'Master Lot Table'!Y20</f>
        <v>0</v>
      </c>
      <c r="N20" s="282">
        <f>'Master Lot Table'!Z20</f>
        <v>0</v>
      </c>
      <c r="O20" s="284">
        <f>'Master Lot Table'!AA20</f>
        <v>0</v>
      </c>
      <c r="P20" s="285">
        <f>'Master Lot Table'!AB20</f>
        <v>0</v>
      </c>
      <c r="Q20" s="286">
        <f>'Master Lot Table'!AC20</f>
        <v>0</v>
      </c>
    </row>
    <row r="21" spans="2:17" s="287" customFormat="1" ht="13.5">
      <c r="B21" s="288" t="s">
        <v>6</v>
      </c>
      <c r="C21" s="289"/>
      <c r="D21" s="289"/>
      <c r="E21" s="289"/>
      <c r="F21" s="289"/>
      <c r="G21" s="289"/>
      <c r="H21" s="227"/>
      <c r="I21" s="290">
        <f>'Master Lot Table'!U21</f>
        <v>0</v>
      </c>
      <c r="J21" s="274">
        <f>'Master Lot Table'!V21</f>
        <v>0</v>
      </c>
      <c r="K21" s="291"/>
      <c r="L21" s="274">
        <f>'Master Lot Table'!X21</f>
        <v>0</v>
      </c>
      <c r="M21" s="274">
        <f>'Master Lot Table'!Y21</f>
        <v>0</v>
      </c>
      <c r="N21" s="274">
        <f>'Master Lot Table'!Z21</f>
        <v>0</v>
      </c>
      <c r="O21" s="292">
        <f>'Master Lot Table'!AA21</f>
        <v>0</v>
      </c>
      <c r="P21" s="293">
        <f>'Master Lot Table'!AB21</f>
        <v>0</v>
      </c>
      <c r="Q21" s="294">
        <f>'Master Lot Table'!AC21</f>
        <v>0</v>
      </c>
    </row>
    <row r="22" spans="2:17" s="287" customFormat="1" ht="13.5">
      <c r="B22" s="278" t="s">
        <v>6</v>
      </c>
      <c r="C22" s="279"/>
      <c r="D22" s="279"/>
      <c r="E22" s="279"/>
      <c r="F22" s="279"/>
      <c r="G22" s="279"/>
      <c r="H22" s="280"/>
      <c r="I22" s="281">
        <f>'Master Lot Table'!U22</f>
        <v>0</v>
      </c>
      <c r="J22" s="282">
        <f>'Master Lot Table'!V22</f>
        <v>0</v>
      </c>
      <c r="K22" s="283"/>
      <c r="L22" s="282">
        <f>'Master Lot Table'!X22</f>
        <v>0</v>
      </c>
      <c r="M22" s="282">
        <f>'Master Lot Table'!Y22</f>
        <v>0</v>
      </c>
      <c r="N22" s="282">
        <f>'Master Lot Table'!Z22</f>
        <v>0</v>
      </c>
      <c r="O22" s="284">
        <f>'Master Lot Table'!AA22</f>
        <v>0</v>
      </c>
      <c r="P22" s="285">
        <f>'Master Lot Table'!AB22</f>
        <v>0</v>
      </c>
      <c r="Q22" s="286">
        <f>'Master Lot Table'!AC22</f>
        <v>0</v>
      </c>
    </row>
    <row r="23" spans="2:17" s="287" customFormat="1" ht="13.5">
      <c r="B23" s="288" t="s">
        <v>6</v>
      </c>
      <c r="C23" s="289"/>
      <c r="D23" s="289"/>
      <c r="E23" s="289"/>
      <c r="F23" s="289"/>
      <c r="G23" s="289"/>
      <c r="H23" s="227"/>
      <c r="I23" s="290">
        <f>'Master Lot Table'!U23</f>
        <v>0</v>
      </c>
      <c r="J23" s="274">
        <f>'Master Lot Table'!V23</f>
        <v>0</v>
      </c>
      <c r="K23" s="291"/>
      <c r="L23" s="274">
        <f>'Master Lot Table'!X23</f>
        <v>0</v>
      </c>
      <c r="M23" s="274">
        <f>'Master Lot Table'!Y23</f>
        <v>0</v>
      </c>
      <c r="N23" s="274">
        <f>'Master Lot Table'!Z23</f>
        <v>0</v>
      </c>
      <c r="O23" s="292">
        <f>'Master Lot Table'!AA23</f>
        <v>0</v>
      </c>
      <c r="P23" s="293">
        <f>'Master Lot Table'!AB23</f>
        <v>0</v>
      </c>
      <c r="Q23" s="294">
        <f>'Master Lot Table'!AC23</f>
        <v>0</v>
      </c>
    </row>
    <row r="24" spans="2:17" s="287" customFormat="1" ht="13.5">
      <c r="B24" s="278" t="s">
        <v>6</v>
      </c>
      <c r="C24" s="279"/>
      <c r="D24" s="279"/>
      <c r="E24" s="279"/>
      <c r="F24" s="279"/>
      <c r="G24" s="279"/>
      <c r="H24" s="280"/>
      <c r="I24" s="281">
        <f>'Master Lot Table'!U24</f>
        <v>0</v>
      </c>
      <c r="J24" s="282">
        <f>'Master Lot Table'!V24</f>
        <v>0</v>
      </c>
      <c r="K24" s="283"/>
      <c r="L24" s="282">
        <f>'Master Lot Table'!X24</f>
        <v>0</v>
      </c>
      <c r="M24" s="282">
        <f>'Master Lot Table'!Y24</f>
        <v>0</v>
      </c>
      <c r="N24" s="282">
        <f>'Master Lot Table'!Z24</f>
        <v>0</v>
      </c>
      <c r="O24" s="284">
        <f>'Master Lot Table'!AA24</f>
        <v>0</v>
      </c>
      <c r="P24" s="285">
        <f>'Master Lot Table'!AB24</f>
        <v>0</v>
      </c>
      <c r="Q24" s="286">
        <f>'Master Lot Table'!AC24</f>
        <v>0</v>
      </c>
    </row>
    <row r="25" spans="2:17" s="287" customFormat="1" ht="13.5">
      <c r="B25" s="288" t="s">
        <v>6</v>
      </c>
      <c r="C25" s="289"/>
      <c r="D25" s="289"/>
      <c r="E25" s="289"/>
      <c r="F25" s="289"/>
      <c r="G25" s="289"/>
      <c r="H25" s="227"/>
      <c r="I25" s="290">
        <f>'Master Lot Table'!U25</f>
        <v>0</v>
      </c>
      <c r="J25" s="274">
        <f>'Master Lot Table'!V25</f>
        <v>0</v>
      </c>
      <c r="K25" s="291"/>
      <c r="L25" s="274">
        <f>'Master Lot Table'!X25</f>
        <v>0</v>
      </c>
      <c r="M25" s="274">
        <f>'Master Lot Table'!Y25</f>
        <v>0</v>
      </c>
      <c r="N25" s="274">
        <f>'Master Lot Table'!Z25</f>
        <v>0</v>
      </c>
      <c r="O25" s="292">
        <f>'Master Lot Table'!AA25</f>
        <v>0</v>
      </c>
      <c r="P25" s="293">
        <f>'Master Lot Table'!AB25</f>
        <v>0</v>
      </c>
      <c r="Q25" s="294">
        <f>'Master Lot Table'!AC25</f>
        <v>0</v>
      </c>
    </row>
    <row r="26" spans="2:17" s="287" customFormat="1" ht="13.5">
      <c r="B26" s="278" t="s">
        <v>6</v>
      </c>
      <c r="C26" s="279"/>
      <c r="D26" s="279"/>
      <c r="E26" s="279"/>
      <c r="F26" s="279"/>
      <c r="G26" s="279"/>
      <c r="H26" s="280"/>
      <c r="I26" s="281">
        <f>'Master Lot Table'!U26</f>
        <v>0</v>
      </c>
      <c r="J26" s="282">
        <f>'Master Lot Table'!V26</f>
        <v>0</v>
      </c>
      <c r="K26" s="283"/>
      <c r="L26" s="282">
        <f>'Master Lot Table'!X26</f>
        <v>0</v>
      </c>
      <c r="M26" s="282">
        <f>'Master Lot Table'!Y26</f>
        <v>0</v>
      </c>
      <c r="N26" s="282">
        <f>'Master Lot Table'!Z26</f>
        <v>0</v>
      </c>
      <c r="O26" s="284">
        <f>'Master Lot Table'!AA26</f>
        <v>0</v>
      </c>
      <c r="P26" s="285">
        <f>'Master Lot Table'!AB26</f>
        <v>0</v>
      </c>
      <c r="Q26" s="286">
        <f>'Master Lot Table'!AC26</f>
        <v>0</v>
      </c>
    </row>
    <row r="27" spans="2:17" s="287" customFormat="1" ht="13.5">
      <c r="B27" s="288" t="s">
        <v>6</v>
      </c>
      <c r="C27" s="289"/>
      <c r="D27" s="289"/>
      <c r="E27" s="289"/>
      <c r="F27" s="289"/>
      <c r="G27" s="289"/>
      <c r="H27" s="227"/>
      <c r="I27" s="290">
        <f>'Master Lot Table'!U27</f>
        <v>0</v>
      </c>
      <c r="J27" s="274">
        <f>'Master Lot Table'!V27</f>
        <v>0</v>
      </c>
      <c r="K27" s="291"/>
      <c r="L27" s="274">
        <f>'Master Lot Table'!X27</f>
        <v>0</v>
      </c>
      <c r="M27" s="274">
        <f>'Master Lot Table'!Y27</f>
        <v>0</v>
      </c>
      <c r="N27" s="274">
        <f>'Master Lot Table'!Z27</f>
        <v>0</v>
      </c>
      <c r="O27" s="292">
        <f>'Master Lot Table'!AA27</f>
        <v>0</v>
      </c>
      <c r="P27" s="293">
        <f>'Master Lot Table'!AB27</f>
        <v>0</v>
      </c>
      <c r="Q27" s="294">
        <f>'Master Lot Table'!AC27</f>
        <v>0</v>
      </c>
    </row>
    <row r="28" spans="2:17" s="287" customFormat="1" ht="13.5">
      <c r="B28" s="278" t="s">
        <v>6</v>
      </c>
      <c r="C28" s="279"/>
      <c r="D28" s="279"/>
      <c r="E28" s="279"/>
      <c r="F28" s="279"/>
      <c r="G28" s="279"/>
      <c r="H28" s="280"/>
      <c r="I28" s="281">
        <f>'Master Lot Table'!U28</f>
        <v>0</v>
      </c>
      <c r="J28" s="282">
        <f>'Master Lot Table'!V28</f>
        <v>0</v>
      </c>
      <c r="K28" s="283"/>
      <c r="L28" s="282">
        <f>'Master Lot Table'!X28</f>
        <v>0</v>
      </c>
      <c r="M28" s="282">
        <f>'Master Lot Table'!Y28</f>
        <v>0</v>
      </c>
      <c r="N28" s="282">
        <f>'Master Lot Table'!Z28</f>
        <v>0</v>
      </c>
      <c r="O28" s="284">
        <f>'Master Lot Table'!AA28</f>
        <v>0</v>
      </c>
      <c r="P28" s="285">
        <f>'Master Lot Table'!AB28</f>
        <v>0</v>
      </c>
      <c r="Q28" s="286">
        <f>'Master Lot Table'!AC28</f>
        <v>0</v>
      </c>
    </row>
    <row r="29" spans="2:17" s="287" customFormat="1" ht="13.5">
      <c r="B29" s="288" t="s">
        <v>6</v>
      </c>
      <c r="C29" s="289"/>
      <c r="D29" s="289"/>
      <c r="E29" s="289"/>
      <c r="F29" s="289"/>
      <c r="G29" s="289"/>
      <c r="H29" s="227"/>
      <c r="I29" s="290">
        <f>'Master Lot Table'!U29</f>
        <v>0</v>
      </c>
      <c r="J29" s="274">
        <f>'Master Lot Table'!V29</f>
        <v>0</v>
      </c>
      <c r="K29" s="291"/>
      <c r="L29" s="274">
        <f>'Master Lot Table'!X29</f>
        <v>0</v>
      </c>
      <c r="M29" s="274">
        <f>'Master Lot Table'!Y29</f>
        <v>0</v>
      </c>
      <c r="N29" s="274">
        <f>'Master Lot Table'!Z29</f>
        <v>0</v>
      </c>
      <c r="O29" s="292">
        <f>'Master Lot Table'!AA29</f>
        <v>0</v>
      </c>
      <c r="P29" s="293">
        <f>'Master Lot Table'!AB29</f>
        <v>0</v>
      </c>
      <c r="Q29" s="294">
        <f>'Master Lot Table'!AC29</f>
        <v>0</v>
      </c>
    </row>
    <row r="30" spans="2:17" s="287" customFormat="1" ht="13.5">
      <c r="B30" s="278" t="s">
        <v>6</v>
      </c>
      <c r="C30" s="279"/>
      <c r="D30" s="279"/>
      <c r="E30" s="279"/>
      <c r="F30" s="279"/>
      <c r="G30" s="279"/>
      <c r="H30" s="280"/>
      <c r="I30" s="281">
        <f>'Master Lot Table'!U30</f>
        <v>0</v>
      </c>
      <c r="J30" s="282">
        <f>'Master Lot Table'!V30</f>
        <v>0</v>
      </c>
      <c r="K30" s="283"/>
      <c r="L30" s="282">
        <f>'Master Lot Table'!X30</f>
        <v>0</v>
      </c>
      <c r="M30" s="282">
        <f>'Master Lot Table'!Y30</f>
        <v>0</v>
      </c>
      <c r="N30" s="282">
        <f>'Master Lot Table'!Z30</f>
        <v>0</v>
      </c>
      <c r="O30" s="284">
        <f>'Master Lot Table'!AA30</f>
        <v>0</v>
      </c>
      <c r="P30" s="285">
        <f>'Master Lot Table'!AB30</f>
        <v>0</v>
      </c>
      <c r="Q30" s="286">
        <f>'Master Lot Table'!AC30</f>
        <v>0</v>
      </c>
    </row>
    <row r="31" spans="2:17" s="287" customFormat="1" ht="13.5">
      <c r="B31" s="288" t="s">
        <v>6</v>
      </c>
      <c r="C31" s="289"/>
      <c r="D31" s="289"/>
      <c r="E31" s="289"/>
      <c r="F31" s="289"/>
      <c r="G31" s="289"/>
      <c r="H31" s="227"/>
      <c r="I31" s="290">
        <f>'Master Lot Table'!U31</f>
        <v>0</v>
      </c>
      <c r="J31" s="274">
        <f>'Master Lot Table'!V31</f>
        <v>0</v>
      </c>
      <c r="K31" s="291"/>
      <c r="L31" s="274">
        <f>'Master Lot Table'!X31</f>
        <v>0</v>
      </c>
      <c r="M31" s="274">
        <f>'Master Lot Table'!Y31</f>
        <v>0</v>
      </c>
      <c r="N31" s="274">
        <f>'Master Lot Table'!Z31</f>
        <v>0</v>
      </c>
      <c r="O31" s="292">
        <f>'Master Lot Table'!AA31</f>
        <v>0</v>
      </c>
      <c r="P31" s="293">
        <f>'Master Lot Table'!AB31</f>
        <v>0</v>
      </c>
      <c r="Q31" s="294">
        <f>'Master Lot Table'!AC31</f>
        <v>0</v>
      </c>
    </row>
    <row r="32" spans="2:17" s="287" customFormat="1" ht="13.5">
      <c r="B32" s="278" t="s">
        <v>6</v>
      </c>
      <c r="C32" s="279"/>
      <c r="D32" s="279"/>
      <c r="E32" s="279"/>
      <c r="F32" s="279"/>
      <c r="G32" s="279"/>
      <c r="H32" s="280"/>
      <c r="I32" s="281">
        <f>'Master Lot Table'!U32</f>
        <v>0</v>
      </c>
      <c r="J32" s="282">
        <f>'Master Lot Table'!V32</f>
        <v>0</v>
      </c>
      <c r="K32" s="283"/>
      <c r="L32" s="282">
        <f>'Master Lot Table'!X32</f>
        <v>0</v>
      </c>
      <c r="M32" s="282">
        <f>'Master Lot Table'!Y32</f>
        <v>0</v>
      </c>
      <c r="N32" s="282">
        <f>'Master Lot Table'!Z32</f>
        <v>0</v>
      </c>
      <c r="O32" s="284">
        <f>'Master Lot Table'!AA32</f>
        <v>0</v>
      </c>
      <c r="P32" s="285">
        <f>'Master Lot Table'!AB32</f>
        <v>0</v>
      </c>
      <c r="Q32" s="286">
        <f>'Master Lot Table'!AC32</f>
        <v>0</v>
      </c>
    </row>
    <row r="33" spans="2:17" s="287" customFormat="1" ht="13.5">
      <c r="B33" s="288" t="s">
        <v>6</v>
      </c>
      <c r="C33" s="289"/>
      <c r="D33" s="289"/>
      <c r="E33" s="289"/>
      <c r="F33" s="289"/>
      <c r="G33" s="289"/>
      <c r="H33" s="227"/>
      <c r="I33" s="290">
        <f>'Master Lot Table'!U33</f>
        <v>0</v>
      </c>
      <c r="J33" s="274">
        <f>'Master Lot Table'!V33</f>
        <v>0</v>
      </c>
      <c r="K33" s="291"/>
      <c r="L33" s="274">
        <f>'Master Lot Table'!X33</f>
        <v>0</v>
      </c>
      <c r="M33" s="274">
        <f>'Master Lot Table'!Y33</f>
        <v>0</v>
      </c>
      <c r="N33" s="274">
        <f>'Master Lot Table'!Z33</f>
        <v>0</v>
      </c>
      <c r="O33" s="292">
        <f>'Master Lot Table'!AA33</f>
        <v>0</v>
      </c>
      <c r="P33" s="293">
        <f>'Master Lot Table'!AB33</f>
        <v>0</v>
      </c>
      <c r="Q33" s="294">
        <f>'Master Lot Table'!AC33</f>
        <v>0</v>
      </c>
    </row>
    <row r="34" spans="2:17" s="287" customFormat="1" ht="13.5">
      <c r="B34" s="278" t="s">
        <v>6</v>
      </c>
      <c r="C34" s="279"/>
      <c r="D34" s="279"/>
      <c r="E34" s="279"/>
      <c r="F34" s="279"/>
      <c r="G34" s="279"/>
      <c r="H34" s="280"/>
      <c r="I34" s="281">
        <f>'Master Lot Table'!U34</f>
        <v>0</v>
      </c>
      <c r="J34" s="282">
        <f>'Master Lot Table'!V34</f>
        <v>0</v>
      </c>
      <c r="K34" s="283"/>
      <c r="L34" s="282">
        <f>'Master Lot Table'!X34</f>
        <v>0</v>
      </c>
      <c r="M34" s="282">
        <f>'Master Lot Table'!Y34</f>
        <v>0</v>
      </c>
      <c r="N34" s="282">
        <f>'Master Lot Table'!Z34</f>
        <v>0</v>
      </c>
      <c r="O34" s="284">
        <f>'Master Lot Table'!AA34</f>
        <v>0</v>
      </c>
      <c r="P34" s="285">
        <f>'Master Lot Table'!AB34</f>
        <v>0</v>
      </c>
      <c r="Q34" s="286">
        <f>'Master Lot Table'!AC34</f>
        <v>0</v>
      </c>
    </row>
    <row r="35" spans="2:17" s="287" customFormat="1" ht="13.5">
      <c r="B35" s="288" t="s">
        <v>6</v>
      </c>
      <c r="C35" s="289"/>
      <c r="D35" s="289"/>
      <c r="E35" s="289"/>
      <c r="F35" s="289"/>
      <c r="G35" s="289"/>
      <c r="H35" s="227"/>
      <c r="I35" s="290">
        <f>'Master Lot Table'!U35</f>
        <v>0</v>
      </c>
      <c r="J35" s="274">
        <f>'Master Lot Table'!V35</f>
        <v>0</v>
      </c>
      <c r="K35" s="291"/>
      <c r="L35" s="274">
        <f>'Master Lot Table'!X35</f>
        <v>0</v>
      </c>
      <c r="M35" s="274">
        <f>'Master Lot Table'!Y35</f>
        <v>0</v>
      </c>
      <c r="N35" s="274">
        <f>'Master Lot Table'!Z35</f>
        <v>0</v>
      </c>
      <c r="O35" s="292">
        <f>'Master Lot Table'!AA35</f>
        <v>0</v>
      </c>
      <c r="P35" s="293">
        <f>'Master Lot Table'!AB35</f>
        <v>0</v>
      </c>
      <c r="Q35" s="294">
        <f>'Master Lot Table'!AC35</f>
        <v>0</v>
      </c>
    </row>
    <row r="36" spans="2:17" s="287" customFormat="1" ht="13.5">
      <c r="B36" s="278" t="s">
        <v>6</v>
      </c>
      <c r="C36" s="279"/>
      <c r="D36" s="279"/>
      <c r="E36" s="279"/>
      <c r="F36" s="279"/>
      <c r="G36" s="279"/>
      <c r="H36" s="280"/>
      <c r="I36" s="281">
        <f>'Master Lot Table'!U36</f>
        <v>0</v>
      </c>
      <c r="J36" s="282">
        <f>'Master Lot Table'!V36</f>
        <v>0</v>
      </c>
      <c r="K36" s="283"/>
      <c r="L36" s="282">
        <f>'Master Lot Table'!X36</f>
        <v>0</v>
      </c>
      <c r="M36" s="282">
        <f>'Master Lot Table'!Y36</f>
        <v>0</v>
      </c>
      <c r="N36" s="282">
        <f>'Master Lot Table'!Z36</f>
        <v>0</v>
      </c>
      <c r="O36" s="284">
        <f>'Master Lot Table'!AA36</f>
        <v>0</v>
      </c>
      <c r="P36" s="285">
        <f>'Master Lot Table'!AB36</f>
        <v>0</v>
      </c>
      <c r="Q36" s="286">
        <f>'Master Lot Table'!AC36</f>
        <v>0</v>
      </c>
    </row>
    <row r="37" spans="2:17" s="287" customFormat="1" ht="13.5">
      <c r="B37" s="288" t="s">
        <v>6</v>
      </c>
      <c r="C37" s="289"/>
      <c r="D37" s="289"/>
      <c r="E37" s="289"/>
      <c r="F37" s="289"/>
      <c r="G37" s="289"/>
      <c r="H37" s="227"/>
      <c r="I37" s="290">
        <f>'Master Lot Table'!U37</f>
        <v>0</v>
      </c>
      <c r="J37" s="274">
        <f>'Master Lot Table'!V37</f>
        <v>0</v>
      </c>
      <c r="K37" s="291"/>
      <c r="L37" s="274">
        <f>'Master Lot Table'!X37</f>
        <v>0</v>
      </c>
      <c r="M37" s="274">
        <f>'Master Lot Table'!Y37</f>
        <v>0</v>
      </c>
      <c r="N37" s="274">
        <f>'Master Lot Table'!Z37</f>
        <v>0</v>
      </c>
      <c r="O37" s="292">
        <f>'Master Lot Table'!AA37</f>
        <v>0</v>
      </c>
      <c r="P37" s="293">
        <f>'Master Lot Table'!AB37</f>
        <v>0</v>
      </c>
      <c r="Q37" s="294">
        <f>'Master Lot Table'!AC37</f>
        <v>0</v>
      </c>
    </row>
    <row r="38" spans="2:17" s="287" customFormat="1" ht="13.5">
      <c r="B38" s="278" t="s">
        <v>6</v>
      </c>
      <c r="C38" s="279"/>
      <c r="D38" s="279"/>
      <c r="E38" s="279"/>
      <c r="F38" s="279"/>
      <c r="G38" s="279"/>
      <c r="H38" s="280"/>
      <c r="I38" s="281">
        <f>'Master Lot Table'!U38</f>
        <v>0</v>
      </c>
      <c r="J38" s="282">
        <f>'Master Lot Table'!V38</f>
        <v>0</v>
      </c>
      <c r="K38" s="283"/>
      <c r="L38" s="282">
        <f>'Master Lot Table'!X38</f>
        <v>0</v>
      </c>
      <c r="M38" s="282">
        <f>'Master Lot Table'!Y38</f>
        <v>0</v>
      </c>
      <c r="N38" s="282">
        <f>'Master Lot Table'!Z38</f>
        <v>0</v>
      </c>
      <c r="O38" s="284">
        <f>'Master Lot Table'!AA38</f>
        <v>0</v>
      </c>
      <c r="P38" s="285">
        <f>'Master Lot Table'!AB38</f>
        <v>0</v>
      </c>
      <c r="Q38" s="286">
        <f>'Master Lot Table'!AC38</f>
        <v>0</v>
      </c>
    </row>
    <row r="39" spans="2:17" s="287" customFormat="1" ht="13.5">
      <c r="B39" s="288" t="s">
        <v>6</v>
      </c>
      <c r="C39" s="289"/>
      <c r="D39" s="289"/>
      <c r="E39" s="289"/>
      <c r="F39" s="289"/>
      <c r="G39" s="289"/>
      <c r="H39" s="227"/>
      <c r="I39" s="290">
        <f>'Master Lot Table'!U39</f>
        <v>0</v>
      </c>
      <c r="J39" s="274">
        <f>'Master Lot Table'!V39</f>
        <v>0</v>
      </c>
      <c r="K39" s="291"/>
      <c r="L39" s="274">
        <f>'Master Lot Table'!X39</f>
        <v>0</v>
      </c>
      <c r="M39" s="274">
        <f>'Master Lot Table'!Y39</f>
        <v>0</v>
      </c>
      <c r="N39" s="274">
        <f>'Master Lot Table'!Z39</f>
        <v>0</v>
      </c>
      <c r="O39" s="292">
        <f>'Master Lot Table'!AA39</f>
        <v>0</v>
      </c>
      <c r="P39" s="293">
        <f>'Master Lot Table'!AB39</f>
        <v>0</v>
      </c>
      <c r="Q39" s="294">
        <f>'Master Lot Table'!AC39</f>
        <v>0</v>
      </c>
    </row>
    <row r="40" spans="2:17" s="287" customFormat="1" ht="13.5">
      <c r="B40" s="278" t="s">
        <v>6</v>
      </c>
      <c r="C40" s="279"/>
      <c r="D40" s="279"/>
      <c r="E40" s="279"/>
      <c r="F40" s="279"/>
      <c r="G40" s="279"/>
      <c r="H40" s="280"/>
      <c r="I40" s="281">
        <f>'Master Lot Table'!U40</f>
        <v>0</v>
      </c>
      <c r="J40" s="282">
        <f>'Master Lot Table'!V40</f>
        <v>0</v>
      </c>
      <c r="K40" s="283"/>
      <c r="L40" s="282">
        <f>'Master Lot Table'!X40</f>
        <v>0</v>
      </c>
      <c r="M40" s="282">
        <f>'Master Lot Table'!Y40</f>
        <v>0</v>
      </c>
      <c r="N40" s="282">
        <f>'Master Lot Table'!Z40</f>
        <v>0</v>
      </c>
      <c r="O40" s="284">
        <f>'Master Lot Table'!AA40</f>
        <v>0</v>
      </c>
      <c r="P40" s="285">
        <f>'Master Lot Table'!AB40</f>
        <v>0</v>
      </c>
      <c r="Q40" s="286">
        <f>'Master Lot Table'!AC40</f>
        <v>0</v>
      </c>
    </row>
    <row r="41" spans="2:17" s="287" customFormat="1" ht="13.5">
      <c r="B41" s="288" t="s">
        <v>6</v>
      </c>
      <c r="C41" s="289"/>
      <c r="D41" s="289"/>
      <c r="E41" s="289"/>
      <c r="F41" s="289"/>
      <c r="G41" s="289"/>
      <c r="H41" s="227"/>
      <c r="I41" s="290">
        <f>'Master Lot Table'!U41</f>
        <v>0</v>
      </c>
      <c r="J41" s="274">
        <f>'Master Lot Table'!V41</f>
        <v>0</v>
      </c>
      <c r="K41" s="291"/>
      <c r="L41" s="274">
        <f>'Master Lot Table'!X41</f>
        <v>0</v>
      </c>
      <c r="M41" s="274">
        <f>'Master Lot Table'!Y41</f>
        <v>0</v>
      </c>
      <c r="N41" s="274">
        <f>'Master Lot Table'!Z41</f>
        <v>0</v>
      </c>
      <c r="O41" s="292">
        <f>'Master Lot Table'!AA41</f>
        <v>0</v>
      </c>
      <c r="P41" s="293">
        <f>'Master Lot Table'!AB41</f>
        <v>0</v>
      </c>
      <c r="Q41" s="294">
        <f>'Master Lot Table'!AC41</f>
        <v>0</v>
      </c>
    </row>
    <row r="42" spans="2:17" s="287" customFormat="1" ht="13.5">
      <c r="B42" s="278" t="s">
        <v>6</v>
      </c>
      <c r="C42" s="279"/>
      <c r="D42" s="279"/>
      <c r="E42" s="279"/>
      <c r="F42" s="279"/>
      <c r="G42" s="279"/>
      <c r="H42" s="280"/>
      <c r="I42" s="281">
        <f>'Master Lot Table'!U42</f>
        <v>0</v>
      </c>
      <c r="J42" s="282">
        <f>'Master Lot Table'!V42</f>
        <v>0</v>
      </c>
      <c r="K42" s="283"/>
      <c r="L42" s="282">
        <f>'Master Lot Table'!X42</f>
        <v>0</v>
      </c>
      <c r="M42" s="282">
        <f>'Master Lot Table'!Y42</f>
        <v>0</v>
      </c>
      <c r="N42" s="282">
        <f>'Master Lot Table'!Z42</f>
        <v>0</v>
      </c>
      <c r="O42" s="284">
        <f>'Master Lot Table'!AA42</f>
        <v>0</v>
      </c>
      <c r="P42" s="285">
        <f>'Master Lot Table'!AB42</f>
        <v>0</v>
      </c>
      <c r="Q42" s="286">
        <f>'Master Lot Table'!AC42</f>
        <v>0</v>
      </c>
    </row>
    <row r="43" spans="2:17" s="287" customFormat="1" ht="13.5">
      <c r="B43" s="288" t="s">
        <v>6</v>
      </c>
      <c r="C43" s="289"/>
      <c r="D43" s="289"/>
      <c r="E43" s="289"/>
      <c r="F43" s="289"/>
      <c r="G43" s="289"/>
      <c r="H43" s="227"/>
      <c r="I43" s="290">
        <f>'Master Lot Table'!U43</f>
        <v>0</v>
      </c>
      <c r="J43" s="274">
        <f>'Master Lot Table'!V43</f>
        <v>0</v>
      </c>
      <c r="K43" s="291"/>
      <c r="L43" s="274">
        <f>'Master Lot Table'!X43</f>
        <v>0</v>
      </c>
      <c r="M43" s="274">
        <f>'Master Lot Table'!Y43</f>
        <v>0</v>
      </c>
      <c r="N43" s="274">
        <f>'Master Lot Table'!Z43</f>
        <v>0</v>
      </c>
      <c r="O43" s="292">
        <f>'Master Lot Table'!AA43</f>
        <v>0</v>
      </c>
      <c r="P43" s="293">
        <f>'Master Lot Table'!AB43</f>
        <v>0</v>
      </c>
      <c r="Q43" s="294">
        <f>'Master Lot Table'!AC43</f>
        <v>0</v>
      </c>
    </row>
    <row r="44" spans="2:17" s="287" customFormat="1" ht="13.5">
      <c r="B44" s="278" t="s">
        <v>6</v>
      </c>
      <c r="C44" s="279"/>
      <c r="D44" s="279"/>
      <c r="E44" s="279"/>
      <c r="F44" s="279"/>
      <c r="G44" s="279"/>
      <c r="H44" s="280"/>
      <c r="I44" s="281">
        <f>'Master Lot Table'!U44</f>
        <v>0</v>
      </c>
      <c r="J44" s="282">
        <f>'Master Lot Table'!V44</f>
        <v>0</v>
      </c>
      <c r="K44" s="283"/>
      <c r="L44" s="282">
        <f>'Master Lot Table'!X44</f>
        <v>0</v>
      </c>
      <c r="M44" s="282">
        <f>'Master Lot Table'!Y44</f>
        <v>0</v>
      </c>
      <c r="N44" s="282">
        <f>'Master Lot Table'!Z44</f>
        <v>0</v>
      </c>
      <c r="O44" s="284">
        <f>'Master Lot Table'!AA44</f>
        <v>0</v>
      </c>
      <c r="P44" s="285">
        <f>'Master Lot Table'!AB44</f>
        <v>0</v>
      </c>
      <c r="Q44" s="286">
        <f>'Master Lot Table'!AC44</f>
        <v>0</v>
      </c>
    </row>
    <row r="45" spans="2:17" s="287" customFormat="1" ht="13.5">
      <c r="B45" s="288" t="s">
        <v>6</v>
      </c>
      <c r="C45" s="289"/>
      <c r="D45" s="289"/>
      <c r="E45" s="289"/>
      <c r="F45" s="289"/>
      <c r="G45" s="289"/>
      <c r="H45" s="227"/>
      <c r="I45" s="290">
        <f>'Master Lot Table'!U45</f>
        <v>0</v>
      </c>
      <c r="J45" s="274">
        <f>'Master Lot Table'!V45</f>
        <v>0</v>
      </c>
      <c r="K45" s="291"/>
      <c r="L45" s="274">
        <f>'Master Lot Table'!X45</f>
        <v>0</v>
      </c>
      <c r="M45" s="274">
        <f>'Master Lot Table'!Y45</f>
        <v>0</v>
      </c>
      <c r="N45" s="274">
        <f>'Master Lot Table'!Z45</f>
        <v>0</v>
      </c>
      <c r="O45" s="292">
        <f>'Master Lot Table'!AA45</f>
        <v>0</v>
      </c>
      <c r="P45" s="293">
        <f>'Master Lot Table'!AB45</f>
        <v>0</v>
      </c>
      <c r="Q45" s="294">
        <f>'Master Lot Table'!AC45</f>
        <v>0</v>
      </c>
    </row>
    <row r="46" spans="2:17" s="287" customFormat="1" ht="13.5">
      <c r="B46" s="278" t="s">
        <v>6</v>
      </c>
      <c r="C46" s="279"/>
      <c r="D46" s="279"/>
      <c r="E46" s="279"/>
      <c r="F46" s="279"/>
      <c r="G46" s="279"/>
      <c r="H46" s="280"/>
      <c r="I46" s="281">
        <f>'Master Lot Table'!U46</f>
        <v>0</v>
      </c>
      <c r="J46" s="282">
        <f>'Master Lot Table'!V46</f>
        <v>0</v>
      </c>
      <c r="K46" s="283"/>
      <c r="L46" s="282">
        <f>'Master Lot Table'!X46</f>
        <v>0</v>
      </c>
      <c r="M46" s="282">
        <f>'Master Lot Table'!Y46</f>
        <v>0</v>
      </c>
      <c r="N46" s="282">
        <f>'Master Lot Table'!Z46</f>
        <v>0</v>
      </c>
      <c r="O46" s="284">
        <f>'Master Lot Table'!AA46</f>
        <v>0</v>
      </c>
      <c r="P46" s="285">
        <f>'Master Lot Table'!AB46</f>
        <v>0</v>
      </c>
      <c r="Q46" s="286">
        <f>'Master Lot Table'!AC46</f>
        <v>0</v>
      </c>
    </row>
    <row r="47" spans="2:17" s="287" customFormat="1" ht="13.5">
      <c r="B47" s="288" t="s">
        <v>6</v>
      </c>
      <c r="C47" s="289"/>
      <c r="D47" s="289"/>
      <c r="E47" s="289"/>
      <c r="F47" s="289"/>
      <c r="G47" s="289"/>
      <c r="H47" s="227"/>
      <c r="I47" s="290">
        <f>'Master Lot Table'!U47</f>
        <v>0</v>
      </c>
      <c r="J47" s="274">
        <f>'Master Lot Table'!V47</f>
        <v>0</v>
      </c>
      <c r="K47" s="291"/>
      <c r="L47" s="274">
        <f>'Master Lot Table'!X47</f>
        <v>0</v>
      </c>
      <c r="M47" s="274">
        <f>'Master Lot Table'!Y47</f>
        <v>0</v>
      </c>
      <c r="N47" s="274">
        <f>'Master Lot Table'!Z47</f>
        <v>0</v>
      </c>
      <c r="O47" s="292">
        <f>'Master Lot Table'!AA47</f>
        <v>0</v>
      </c>
      <c r="P47" s="293">
        <f>'Master Lot Table'!AB47</f>
        <v>0</v>
      </c>
      <c r="Q47" s="294">
        <f>'Master Lot Table'!AC47</f>
        <v>0</v>
      </c>
    </row>
    <row r="48" spans="2:17" s="287" customFormat="1" ht="13.5">
      <c r="B48" s="278" t="s">
        <v>6</v>
      </c>
      <c r="C48" s="279"/>
      <c r="D48" s="279"/>
      <c r="E48" s="279"/>
      <c r="F48" s="279"/>
      <c r="G48" s="279"/>
      <c r="H48" s="280"/>
      <c r="I48" s="281">
        <f>'Master Lot Table'!U48</f>
        <v>0</v>
      </c>
      <c r="J48" s="282">
        <f>'Master Lot Table'!V48</f>
        <v>0</v>
      </c>
      <c r="K48" s="283"/>
      <c r="L48" s="282">
        <f>'Master Lot Table'!X48</f>
        <v>0</v>
      </c>
      <c r="M48" s="282">
        <f>'Master Lot Table'!Y48</f>
        <v>0</v>
      </c>
      <c r="N48" s="282">
        <f>'Master Lot Table'!Z48</f>
        <v>0</v>
      </c>
      <c r="O48" s="284">
        <f>'Master Lot Table'!AA48</f>
        <v>0</v>
      </c>
      <c r="P48" s="285">
        <f>'Master Lot Table'!AB48</f>
        <v>0</v>
      </c>
      <c r="Q48" s="286">
        <f>'Master Lot Table'!AC48</f>
        <v>0</v>
      </c>
    </row>
    <row r="49" spans="2:17" s="287" customFormat="1" ht="13.5">
      <c r="B49" s="288" t="s">
        <v>6</v>
      </c>
      <c r="C49" s="289"/>
      <c r="D49" s="289"/>
      <c r="E49" s="289"/>
      <c r="F49" s="289"/>
      <c r="G49" s="289"/>
      <c r="H49" s="227"/>
      <c r="I49" s="290">
        <f>'Master Lot Table'!U49</f>
        <v>0</v>
      </c>
      <c r="J49" s="274">
        <f>'Master Lot Table'!V49</f>
        <v>0</v>
      </c>
      <c r="K49" s="291"/>
      <c r="L49" s="274">
        <f>'Master Lot Table'!X49</f>
        <v>0</v>
      </c>
      <c r="M49" s="274">
        <f>'Master Lot Table'!Y49</f>
        <v>0</v>
      </c>
      <c r="N49" s="274">
        <f>'Master Lot Table'!Z49</f>
        <v>0</v>
      </c>
      <c r="O49" s="292">
        <f>'Master Lot Table'!AA49</f>
        <v>0</v>
      </c>
      <c r="P49" s="293">
        <f>'Master Lot Table'!AB49</f>
        <v>0</v>
      </c>
      <c r="Q49" s="294">
        <f>'Master Lot Table'!AC49</f>
        <v>0</v>
      </c>
    </row>
    <row r="50" spans="2:17" s="287" customFormat="1" ht="13.5">
      <c r="B50" s="278" t="s">
        <v>6</v>
      </c>
      <c r="C50" s="279"/>
      <c r="D50" s="279"/>
      <c r="E50" s="279"/>
      <c r="F50" s="279"/>
      <c r="G50" s="279"/>
      <c r="H50" s="280"/>
      <c r="I50" s="281">
        <f>'Master Lot Table'!U50</f>
        <v>0</v>
      </c>
      <c r="J50" s="282">
        <f>'Master Lot Table'!V50</f>
        <v>0</v>
      </c>
      <c r="K50" s="283"/>
      <c r="L50" s="282">
        <f>'Master Lot Table'!X50</f>
        <v>0</v>
      </c>
      <c r="M50" s="282">
        <f>'Master Lot Table'!Y50</f>
        <v>0</v>
      </c>
      <c r="N50" s="282">
        <f>'Master Lot Table'!Z50</f>
        <v>0</v>
      </c>
      <c r="O50" s="284">
        <f>'Master Lot Table'!AA50</f>
        <v>0</v>
      </c>
      <c r="P50" s="285">
        <f>'Master Lot Table'!AB50</f>
        <v>0</v>
      </c>
      <c r="Q50" s="286">
        <f>'Master Lot Table'!AC50</f>
        <v>0</v>
      </c>
    </row>
    <row r="51" spans="2:17" s="287" customFormat="1" ht="13.5">
      <c r="B51" s="288" t="s">
        <v>6</v>
      </c>
      <c r="C51" s="289"/>
      <c r="D51" s="289"/>
      <c r="E51" s="289"/>
      <c r="F51" s="289"/>
      <c r="G51" s="289"/>
      <c r="H51" s="227"/>
      <c r="I51" s="290">
        <f>'Master Lot Table'!U51</f>
        <v>0</v>
      </c>
      <c r="J51" s="274">
        <f>'Master Lot Table'!V51</f>
        <v>0</v>
      </c>
      <c r="K51" s="291"/>
      <c r="L51" s="274">
        <f>'Master Lot Table'!X51</f>
        <v>0</v>
      </c>
      <c r="M51" s="274">
        <f>'Master Lot Table'!Y51</f>
        <v>0</v>
      </c>
      <c r="N51" s="274">
        <f>'Master Lot Table'!Z51</f>
        <v>0</v>
      </c>
      <c r="O51" s="292">
        <f>'Master Lot Table'!AA51</f>
        <v>0</v>
      </c>
      <c r="P51" s="293">
        <f>'Master Lot Table'!AB51</f>
        <v>0</v>
      </c>
      <c r="Q51" s="294">
        <f>'Master Lot Table'!AC51</f>
        <v>0</v>
      </c>
    </row>
    <row r="52" spans="2:17" s="287" customFormat="1" ht="13.5">
      <c r="B52" s="278" t="s">
        <v>6</v>
      </c>
      <c r="C52" s="279"/>
      <c r="D52" s="279"/>
      <c r="E52" s="279"/>
      <c r="F52" s="279"/>
      <c r="G52" s="279"/>
      <c r="H52" s="280"/>
      <c r="I52" s="281">
        <f>'Master Lot Table'!U52</f>
        <v>0</v>
      </c>
      <c r="J52" s="282">
        <f>'Master Lot Table'!V52</f>
        <v>0</v>
      </c>
      <c r="K52" s="283"/>
      <c r="L52" s="282">
        <f>'Master Lot Table'!X52</f>
        <v>0</v>
      </c>
      <c r="M52" s="282">
        <f>'Master Lot Table'!Y52</f>
        <v>0</v>
      </c>
      <c r="N52" s="282">
        <f>'Master Lot Table'!Z52</f>
        <v>0</v>
      </c>
      <c r="O52" s="284">
        <f>'Master Lot Table'!AA52</f>
        <v>0</v>
      </c>
      <c r="P52" s="285">
        <f>'Master Lot Table'!AB52</f>
        <v>0</v>
      </c>
      <c r="Q52" s="286">
        <f>'Master Lot Table'!AC52</f>
        <v>0</v>
      </c>
    </row>
    <row r="53" spans="2:17" s="287" customFormat="1" ht="13.5">
      <c r="B53" s="288" t="s">
        <v>6</v>
      </c>
      <c r="C53" s="289"/>
      <c r="D53" s="289"/>
      <c r="E53" s="289"/>
      <c r="F53" s="289"/>
      <c r="G53" s="289"/>
      <c r="H53" s="227"/>
      <c r="I53" s="290">
        <f>'Master Lot Table'!U53</f>
        <v>0</v>
      </c>
      <c r="J53" s="274">
        <f>'Master Lot Table'!V53</f>
        <v>0</v>
      </c>
      <c r="K53" s="291"/>
      <c r="L53" s="274">
        <f>'Master Lot Table'!X53</f>
        <v>0</v>
      </c>
      <c r="M53" s="274">
        <f>'Master Lot Table'!Y53</f>
        <v>0</v>
      </c>
      <c r="N53" s="274">
        <f>'Master Lot Table'!Z53</f>
        <v>0</v>
      </c>
      <c r="O53" s="292">
        <f>'Master Lot Table'!AA53</f>
        <v>0</v>
      </c>
      <c r="P53" s="293">
        <f>'Master Lot Table'!AB53</f>
        <v>0</v>
      </c>
      <c r="Q53" s="294">
        <f>'Master Lot Table'!AC53</f>
        <v>0</v>
      </c>
    </row>
    <row r="54" spans="2:17" s="287" customFormat="1" ht="13.5">
      <c r="B54" s="278" t="s">
        <v>6</v>
      </c>
      <c r="C54" s="279"/>
      <c r="D54" s="279"/>
      <c r="E54" s="279"/>
      <c r="F54" s="279"/>
      <c r="G54" s="279"/>
      <c r="H54" s="280"/>
      <c r="I54" s="281">
        <f>'Master Lot Table'!U54</f>
        <v>0</v>
      </c>
      <c r="J54" s="282">
        <f>'Master Lot Table'!V54</f>
        <v>0</v>
      </c>
      <c r="K54" s="283"/>
      <c r="L54" s="282">
        <f>'Master Lot Table'!X54</f>
        <v>0</v>
      </c>
      <c r="M54" s="282">
        <f>'Master Lot Table'!Y54</f>
        <v>0</v>
      </c>
      <c r="N54" s="282">
        <f>'Master Lot Table'!Z54</f>
        <v>0</v>
      </c>
      <c r="O54" s="284">
        <f>'Master Lot Table'!AA54</f>
        <v>0</v>
      </c>
      <c r="P54" s="285">
        <f>'Master Lot Table'!AB54</f>
        <v>0</v>
      </c>
      <c r="Q54" s="286">
        <f>'Master Lot Table'!AC54</f>
        <v>0</v>
      </c>
    </row>
    <row r="55" spans="2:17" s="287" customFormat="1" ht="13.5">
      <c r="B55" s="288" t="s">
        <v>6</v>
      </c>
      <c r="C55" s="289"/>
      <c r="D55" s="289"/>
      <c r="E55" s="289"/>
      <c r="F55" s="289"/>
      <c r="G55" s="289"/>
      <c r="H55" s="227"/>
      <c r="I55" s="290">
        <f>'Master Lot Table'!U55</f>
        <v>0</v>
      </c>
      <c r="J55" s="274">
        <f>'Master Lot Table'!V55</f>
        <v>0</v>
      </c>
      <c r="K55" s="291"/>
      <c r="L55" s="274">
        <f>'Master Lot Table'!X55</f>
        <v>0</v>
      </c>
      <c r="M55" s="274">
        <f>'Master Lot Table'!Y55</f>
        <v>0</v>
      </c>
      <c r="N55" s="274">
        <f>'Master Lot Table'!Z55</f>
        <v>0</v>
      </c>
      <c r="O55" s="292">
        <f>'Master Lot Table'!AA55</f>
        <v>0</v>
      </c>
      <c r="P55" s="293">
        <f>'Master Lot Table'!AB55</f>
        <v>0</v>
      </c>
      <c r="Q55" s="294">
        <f>'Master Lot Table'!AC55</f>
        <v>0</v>
      </c>
    </row>
    <row r="56" spans="2:17" s="287" customFormat="1" ht="13.5">
      <c r="B56" s="278" t="s">
        <v>6</v>
      </c>
      <c r="C56" s="279"/>
      <c r="D56" s="279"/>
      <c r="E56" s="279"/>
      <c r="F56" s="279"/>
      <c r="G56" s="279"/>
      <c r="H56" s="280"/>
      <c r="I56" s="281">
        <f>'Master Lot Table'!U56</f>
        <v>0</v>
      </c>
      <c r="J56" s="282">
        <f>'Master Lot Table'!V56</f>
        <v>0</v>
      </c>
      <c r="K56" s="283"/>
      <c r="L56" s="282">
        <f>'Master Lot Table'!X56</f>
        <v>0</v>
      </c>
      <c r="M56" s="282">
        <f>'Master Lot Table'!Y56</f>
        <v>0</v>
      </c>
      <c r="N56" s="282">
        <f>'Master Lot Table'!Z56</f>
        <v>0</v>
      </c>
      <c r="O56" s="284">
        <f>'Master Lot Table'!AA56</f>
        <v>0</v>
      </c>
      <c r="P56" s="285">
        <f>'Master Lot Table'!AB56</f>
        <v>0</v>
      </c>
      <c r="Q56" s="286">
        <f>'Master Lot Table'!AC56</f>
        <v>0</v>
      </c>
    </row>
    <row r="57" spans="2:17" s="287" customFormat="1" ht="13.5">
      <c r="B57" s="288" t="s">
        <v>6</v>
      </c>
      <c r="C57" s="289"/>
      <c r="D57" s="289"/>
      <c r="E57" s="289"/>
      <c r="F57" s="289"/>
      <c r="G57" s="289"/>
      <c r="H57" s="227"/>
      <c r="I57" s="290">
        <f>'Master Lot Table'!U57</f>
        <v>0</v>
      </c>
      <c r="J57" s="274">
        <f>'Master Lot Table'!V57</f>
        <v>0</v>
      </c>
      <c r="K57" s="291"/>
      <c r="L57" s="274">
        <f>'Master Lot Table'!X57</f>
        <v>0</v>
      </c>
      <c r="M57" s="274">
        <f>'Master Lot Table'!Y57</f>
        <v>0</v>
      </c>
      <c r="N57" s="274">
        <f>'Master Lot Table'!Z57</f>
        <v>0</v>
      </c>
      <c r="O57" s="292">
        <f>'Master Lot Table'!AA57</f>
        <v>0</v>
      </c>
      <c r="P57" s="293">
        <f>'Master Lot Table'!AB57</f>
        <v>0</v>
      </c>
      <c r="Q57" s="294">
        <f>'Master Lot Table'!AC57</f>
        <v>0</v>
      </c>
    </row>
    <row r="58" spans="2:17" s="287" customFormat="1" ht="13.5">
      <c r="B58" s="278" t="s">
        <v>6</v>
      </c>
      <c r="C58" s="279"/>
      <c r="D58" s="279"/>
      <c r="E58" s="279"/>
      <c r="F58" s="279"/>
      <c r="G58" s="279"/>
      <c r="H58" s="280"/>
      <c r="I58" s="281">
        <f>'Master Lot Table'!U58</f>
        <v>0</v>
      </c>
      <c r="J58" s="282">
        <f>'Master Lot Table'!V58</f>
        <v>0</v>
      </c>
      <c r="K58" s="283"/>
      <c r="L58" s="282">
        <f>'Master Lot Table'!X58</f>
        <v>0</v>
      </c>
      <c r="M58" s="282">
        <f>'Master Lot Table'!Y58</f>
        <v>0</v>
      </c>
      <c r="N58" s="282">
        <f>'Master Lot Table'!Z58</f>
        <v>0</v>
      </c>
      <c r="O58" s="284">
        <f>'Master Lot Table'!AA58</f>
        <v>0</v>
      </c>
      <c r="P58" s="285">
        <f>'Master Lot Table'!AB58</f>
        <v>0</v>
      </c>
      <c r="Q58" s="286">
        <f>'Master Lot Table'!AC58</f>
        <v>0</v>
      </c>
    </row>
    <row r="59" spans="2:17" s="287" customFormat="1" ht="13.5">
      <c r="B59" s="288" t="s">
        <v>6</v>
      </c>
      <c r="C59" s="289"/>
      <c r="D59" s="289"/>
      <c r="E59" s="289"/>
      <c r="F59" s="289"/>
      <c r="G59" s="289"/>
      <c r="H59" s="227"/>
      <c r="I59" s="290">
        <f>'Master Lot Table'!U59</f>
        <v>0</v>
      </c>
      <c r="J59" s="274">
        <f>'Master Lot Table'!V59</f>
        <v>0</v>
      </c>
      <c r="K59" s="291"/>
      <c r="L59" s="274">
        <f>'Master Lot Table'!X59</f>
        <v>0</v>
      </c>
      <c r="M59" s="274">
        <f>'Master Lot Table'!Y59</f>
        <v>0</v>
      </c>
      <c r="N59" s="274">
        <f>'Master Lot Table'!Z59</f>
        <v>0</v>
      </c>
      <c r="O59" s="292">
        <f>'Master Lot Table'!AA59</f>
        <v>0</v>
      </c>
      <c r="P59" s="293">
        <f>'Master Lot Table'!AB59</f>
        <v>0</v>
      </c>
      <c r="Q59" s="294">
        <f>'Master Lot Table'!AC59</f>
        <v>0</v>
      </c>
    </row>
    <row r="60" spans="2:17" s="287" customFormat="1" ht="13.5">
      <c r="B60" s="278" t="s">
        <v>6</v>
      </c>
      <c r="C60" s="279"/>
      <c r="D60" s="279"/>
      <c r="E60" s="279"/>
      <c r="F60" s="279"/>
      <c r="G60" s="279"/>
      <c r="H60" s="280"/>
      <c r="I60" s="281">
        <f>'Master Lot Table'!U60</f>
        <v>0</v>
      </c>
      <c r="J60" s="282">
        <f>'Master Lot Table'!V60</f>
        <v>0</v>
      </c>
      <c r="K60" s="283"/>
      <c r="L60" s="282">
        <f>'Master Lot Table'!X60</f>
        <v>0</v>
      </c>
      <c r="M60" s="282">
        <f>'Master Lot Table'!Y60</f>
        <v>0</v>
      </c>
      <c r="N60" s="282">
        <f>'Master Lot Table'!Z60</f>
        <v>0</v>
      </c>
      <c r="O60" s="284">
        <f>'Master Lot Table'!AA60</f>
        <v>0</v>
      </c>
      <c r="P60" s="285">
        <f>'Master Lot Table'!AB60</f>
        <v>0</v>
      </c>
      <c r="Q60" s="286">
        <f>'Master Lot Table'!AC60</f>
        <v>0</v>
      </c>
    </row>
    <row r="61" spans="2:17" s="287" customFormat="1" ht="13.5">
      <c r="B61" s="288" t="s">
        <v>6</v>
      </c>
      <c r="C61" s="289"/>
      <c r="D61" s="289"/>
      <c r="E61" s="289"/>
      <c r="F61" s="289"/>
      <c r="G61" s="289"/>
      <c r="H61" s="227"/>
      <c r="I61" s="290">
        <f>'Master Lot Table'!U61</f>
        <v>0</v>
      </c>
      <c r="J61" s="274">
        <f>'Master Lot Table'!V61</f>
        <v>0</v>
      </c>
      <c r="K61" s="291"/>
      <c r="L61" s="274">
        <f>'Master Lot Table'!X61</f>
        <v>0</v>
      </c>
      <c r="M61" s="274">
        <f>'Master Lot Table'!Y61</f>
        <v>0</v>
      </c>
      <c r="N61" s="274">
        <f>'Master Lot Table'!Z61</f>
        <v>0</v>
      </c>
      <c r="O61" s="292">
        <f>'Master Lot Table'!AA61</f>
        <v>0</v>
      </c>
      <c r="P61" s="293">
        <f>'Master Lot Table'!AB61</f>
        <v>0</v>
      </c>
      <c r="Q61" s="294">
        <f>'Master Lot Table'!AC61</f>
        <v>0</v>
      </c>
    </row>
    <row r="62" spans="2:17" s="287" customFormat="1" ht="13.5">
      <c r="B62" s="278" t="s">
        <v>6</v>
      </c>
      <c r="C62" s="279"/>
      <c r="D62" s="279"/>
      <c r="E62" s="279"/>
      <c r="F62" s="279"/>
      <c r="G62" s="279"/>
      <c r="H62" s="280"/>
      <c r="I62" s="281">
        <f>'Master Lot Table'!U62</f>
        <v>0</v>
      </c>
      <c r="J62" s="282">
        <f>'Master Lot Table'!V62</f>
        <v>0</v>
      </c>
      <c r="K62" s="283"/>
      <c r="L62" s="282">
        <f>'Master Lot Table'!X62</f>
        <v>0</v>
      </c>
      <c r="M62" s="282">
        <f>'Master Lot Table'!Y62</f>
        <v>0</v>
      </c>
      <c r="N62" s="282">
        <f>'Master Lot Table'!Z62</f>
        <v>0</v>
      </c>
      <c r="O62" s="284">
        <f>'Master Lot Table'!AA62</f>
        <v>0</v>
      </c>
      <c r="P62" s="285">
        <f>'Master Lot Table'!AB62</f>
        <v>0</v>
      </c>
      <c r="Q62" s="286">
        <f>'Master Lot Table'!AC62</f>
        <v>0</v>
      </c>
    </row>
    <row r="63" spans="2:17" s="287" customFormat="1" ht="13.5">
      <c r="B63" s="288" t="s">
        <v>6</v>
      </c>
      <c r="C63" s="289"/>
      <c r="D63" s="289"/>
      <c r="E63" s="289"/>
      <c r="F63" s="289"/>
      <c r="G63" s="289"/>
      <c r="H63" s="227"/>
      <c r="I63" s="290">
        <f>'Master Lot Table'!U63</f>
        <v>0</v>
      </c>
      <c r="J63" s="274">
        <f>'Master Lot Table'!V63</f>
        <v>0</v>
      </c>
      <c r="K63" s="291"/>
      <c r="L63" s="274">
        <f>'Master Lot Table'!X63</f>
        <v>0</v>
      </c>
      <c r="M63" s="274">
        <f>'Master Lot Table'!Y63</f>
        <v>0</v>
      </c>
      <c r="N63" s="274">
        <f>'Master Lot Table'!Z63</f>
        <v>0</v>
      </c>
      <c r="O63" s="292">
        <f>'Master Lot Table'!AA63</f>
        <v>0</v>
      </c>
      <c r="P63" s="293">
        <f>'Master Lot Table'!AB63</f>
        <v>0</v>
      </c>
      <c r="Q63" s="294">
        <f>'Master Lot Table'!AC63</f>
        <v>0</v>
      </c>
    </row>
    <row r="64" spans="2:17" s="287" customFormat="1" ht="13.5">
      <c r="B64" s="278" t="s">
        <v>6</v>
      </c>
      <c r="C64" s="279"/>
      <c r="D64" s="279"/>
      <c r="E64" s="279"/>
      <c r="F64" s="279"/>
      <c r="G64" s="279"/>
      <c r="H64" s="280"/>
      <c r="I64" s="281">
        <f>'Master Lot Table'!U64</f>
        <v>0</v>
      </c>
      <c r="J64" s="282">
        <f>'Master Lot Table'!V64</f>
        <v>0</v>
      </c>
      <c r="K64" s="283"/>
      <c r="L64" s="282">
        <f>'Master Lot Table'!X64</f>
        <v>0</v>
      </c>
      <c r="M64" s="282">
        <f>'Master Lot Table'!Y64</f>
        <v>0</v>
      </c>
      <c r="N64" s="282">
        <f>'Master Lot Table'!Z64</f>
        <v>0</v>
      </c>
      <c r="O64" s="284">
        <f>'Master Lot Table'!AA64</f>
        <v>0</v>
      </c>
      <c r="P64" s="285">
        <f>'Master Lot Table'!AB64</f>
        <v>0</v>
      </c>
      <c r="Q64" s="286">
        <f>'Master Lot Table'!AC64</f>
        <v>0</v>
      </c>
    </row>
    <row r="65" spans="2:17" s="287" customFormat="1" ht="13.5">
      <c r="B65" s="288" t="s">
        <v>6</v>
      </c>
      <c r="C65" s="289"/>
      <c r="D65" s="289"/>
      <c r="E65" s="289"/>
      <c r="F65" s="289"/>
      <c r="G65" s="289"/>
      <c r="H65" s="227"/>
      <c r="I65" s="290">
        <f>'Master Lot Table'!U65</f>
        <v>0</v>
      </c>
      <c r="J65" s="274">
        <f>'Master Lot Table'!V65</f>
        <v>0</v>
      </c>
      <c r="K65" s="291"/>
      <c r="L65" s="274">
        <f>'Master Lot Table'!X65</f>
        <v>0</v>
      </c>
      <c r="M65" s="274">
        <f>'Master Lot Table'!Y65</f>
        <v>0</v>
      </c>
      <c r="N65" s="274">
        <f>'Master Lot Table'!Z65</f>
        <v>0</v>
      </c>
      <c r="O65" s="292">
        <f>'Master Lot Table'!AA65</f>
        <v>0</v>
      </c>
      <c r="P65" s="293">
        <f>'Master Lot Table'!AB65</f>
        <v>0</v>
      </c>
      <c r="Q65" s="294">
        <f>'Master Lot Table'!AC65</f>
        <v>0</v>
      </c>
    </row>
    <row r="66" spans="2:17" s="287" customFormat="1" ht="13.5">
      <c r="B66" s="278" t="s">
        <v>6</v>
      </c>
      <c r="C66" s="279"/>
      <c r="D66" s="279"/>
      <c r="E66" s="279"/>
      <c r="F66" s="279"/>
      <c r="G66" s="279"/>
      <c r="H66" s="280"/>
      <c r="I66" s="281">
        <f>'Master Lot Table'!U66</f>
        <v>0</v>
      </c>
      <c r="J66" s="282">
        <f>'Master Lot Table'!V66</f>
        <v>0</v>
      </c>
      <c r="K66" s="283"/>
      <c r="L66" s="282">
        <f>'Master Lot Table'!X66</f>
        <v>0</v>
      </c>
      <c r="M66" s="282">
        <f>'Master Lot Table'!Y66</f>
        <v>0</v>
      </c>
      <c r="N66" s="282">
        <f>'Master Lot Table'!Z66</f>
        <v>0</v>
      </c>
      <c r="O66" s="284">
        <f>'Master Lot Table'!AA66</f>
        <v>0</v>
      </c>
      <c r="P66" s="285">
        <f>'Master Lot Table'!AB66</f>
        <v>0</v>
      </c>
      <c r="Q66" s="286">
        <f>'Master Lot Table'!AC66</f>
        <v>0</v>
      </c>
    </row>
    <row r="67" spans="2:17" s="287" customFormat="1" ht="13.5">
      <c r="B67" s="288" t="s">
        <v>6</v>
      </c>
      <c r="C67" s="289"/>
      <c r="D67" s="289"/>
      <c r="E67" s="289"/>
      <c r="F67" s="289"/>
      <c r="G67" s="289"/>
      <c r="H67" s="227"/>
      <c r="I67" s="290">
        <f>'Master Lot Table'!U67</f>
        <v>0</v>
      </c>
      <c r="J67" s="274">
        <f>'Master Lot Table'!V67</f>
        <v>0</v>
      </c>
      <c r="K67" s="291"/>
      <c r="L67" s="274">
        <f>'Master Lot Table'!X67</f>
        <v>0</v>
      </c>
      <c r="M67" s="274">
        <f>'Master Lot Table'!Y67</f>
        <v>0</v>
      </c>
      <c r="N67" s="274">
        <f>'Master Lot Table'!Z67</f>
        <v>0</v>
      </c>
      <c r="O67" s="292">
        <f>'Master Lot Table'!AA67</f>
        <v>0</v>
      </c>
      <c r="P67" s="293">
        <f>'Master Lot Table'!AB67</f>
        <v>0</v>
      </c>
      <c r="Q67" s="294">
        <f>'Master Lot Table'!AC67</f>
        <v>0</v>
      </c>
    </row>
    <row r="68" spans="2:17" s="287" customFormat="1" ht="13.5">
      <c r="B68" s="278" t="s">
        <v>6</v>
      </c>
      <c r="C68" s="279"/>
      <c r="D68" s="279"/>
      <c r="E68" s="279"/>
      <c r="F68" s="279"/>
      <c r="G68" s="279"/>
      <c r="H68" s="280"/>
      <c r="I68" s="281">
        <f>'Master Lot Table'!U68</f>
        <v>0</v>
      </c>
      <c r="J68" s="282">
        <f>'Master Lot Table'!V68</f>
        <v>0</v>
      </c>
      <c r="K68" s="283"/>
      <c r="L68" s="282">
        <f>'Master Lot Table'!X68</f>
        <v>0</v>
      </c>
      <c r="M68" s="282">
        <f>'Master Lot Table'!Y68</f>
        <v>0</v>
      </c>
      <c r="N68" s="282">
        <f>'Master Lot Table'!Z68</f>
        <v>0</v>
      </c>
      <c r="O68" s="284">
        <f>'Master Lot Table'!AA68</f>
        <v>0</v>
      </c>
      <c r="P68" s="285">
        <f>'Master Lot Table'!AB68</f>
        <v>0</v>
      </c>
      <c r="Q68" s="286">
        <f>'Master Lot Table'!AC68</f>
        <v>0</v>
      </c>
    </row>
    <row r="69" spans="2:17" s="287" customFormat="1" ht="13.5">
      <c r="B69" s="288" t="s">
        <v>6</v>
      </c>
      <c r="C69" s="289"/>
      <c r="D69" s="289"/>
      <c r="E69" s="289"/>
      <c r="F69" s="289"/>
      <c r="G69" s="289"/>
      <c r="H69" s="227"/>
      <c r="I69" s="290">
        <f>'Master Lot Table'!U69</f>
        <v>0</v>
      </c>
      <c r="J69" s="274">
        <f>'Master Lot Table'!V69</f>
        <v>0</v>
      </c>
      <c r="K69" s="291"/>
      <c r="L69" s="274">
        <f>'Master Lot Table'!X69</f>
        <v>0</v>
      </c>
      <c r="M69" s="274">
        <f>'Master Lot Table'!Y69</f>
        <v>0</v>
      </c>
      <c r="N69" s="274">
        <f>'Master Lot Table'!Z69</f>
        <v>0</v>
      </c>
      <c r="O69" s="292">
        <f>'Master Lot Table'!AA69</f>
        <v>0</v>
      </c>
      <c r="P69" s="293">
        <f>'Master Lot Table'!AB69</f>
        <v>0</v>
      </c>
      <c r="Q69" s="294">
        <f>'Master Lot Table'!AC69</f>
        <v>0</v>
      </c>
    </row>
    <row r="70" spans="2:17" s="287" customFormat="1" ht="13.5">
      <c r="B70" s="278" t="s">
        <v>6</v>
      </c>
      <c r="C70" s="279"/>
      <c r="D70" s="279"/>
      <c r="E70" s="279"/>
      <c r="F70" s="279"/>
      <c r="G70" s="279"/>
      <c r="H70" s="280"/>
      <c r="I70" s="281">
        <f>'Master Lot Table'!U70</f>
        <v>0</v>
      </c>
      <c r="J70" s="282">
        <f>'Master Lot Table'!V70</f>
        <v>0</v>
      </c>
      <c r="K70" s="283"/>
      <c r="L70" s="282">
        <f>'Master Lot Table'!X70</f>
        <v>0</v>
      </c>
      <c r="M70" s="282">
        <f>'Master Lot Table'!Y70</f>
        <v>0</v>
      </c>
      <c r="N70" s="282">
        <f>'Master Lot Table'!Z70</f>
        <v>0</v>
      </c>
      <c r="O70" s="284">
        <f>'Master Lot Table'!AA70</f>
        <v>0</v>
      </c>
      <c r="P70" s="285">
        <f>'Master Lot Table'!AB70</f>
        <v>0</v>
      </c>
      <c r="Q70" s="286">
        <f>'Master Lot Table'!AC70</f>
        <v>0</v>
      </c>
    </row>
    <row r="71" spans="2:17" s="287" customFormat="1" ht="13.5">
      <c r="B71" s="288" t="s">
        <v>6</v>
      </c>
      <c r="C71" s="289"/>
      <c r="D71" s="289"/>
      <c r="E71" s="289"/>
      <c r="F71" s="289"/>
      <c r="G71" s="289"/>
      <c r="H71" s="227"/>
      <c r="I71" s="290">
        <f>'Master Lot Table'!U71</f>
        <v>0</v>
      </c>
      <c r="J71" s="274">
        <f>'Master Lot Table'!V71</f>
        <v>0</v>
      </c>
      <c r="K71" s="291"/>
      <c r="L71" s="274">
        <f>'Master Lot Table'!X71</f>
        <v>0</v>
      </c>
      <c r="M71" s="274">
        <f>'Master Lot Table'!Y71</f>
        <v>0</v>
      </c>
      <c r="N71" s="274">
        <f>'Master Lot Table'!Z71</f>
        <v>0</v>
      </c>
      <c r="O71" s="292">
        <f>'Master Lot Table'!AA71</f>
        <v>0</v>
      </c>
      <c r="P71" s="293">
        <f>'Master Lot Table'!AB71</f>
        <v>0</v>
      </c>
      <c r="Q71" s="294">
        <f>'Master Lot Table'!AC71</f>
        <v>0</v>
      </c>
    </row>
    <row r="72" spans="2:17" s="287" customFormat="1" ht="13.5">
      <c r="B72" s="278" t="s">
        <v>6</v>
      </c>
      <c r="C72" s="279"/>
      <c r="D72" s="279"/>
      <c r="E72" s="279"/>
      <c r="F72" s="279"/>
      <c r="G72" s="279"/>
      <c r="H72" s="280"/>
      <c r="I72" s="281">
        <f>'Master Lot Table'!U72</f>
        <v>0</v>
      </c>
      <c r="J72" s="282">
        <f>'Master Lot Table'!V72</f>
        <v>0</v>
      </c>
      <c r="K72" s="283"/>
      <c r="L72" s="282">
        <f>'Master Lot Table'!X72</f>
        <v>0</v>
      </c>
      <c r="M72" s="282">
        <f>'Master Lot Table'!Y72</f>
        <v>0</v>
      </c>
      <c r="N72" s="282">
        <f>'Master Lot Table'!Z72</f>
        <v>0</v>
      </c>
      <c r="O72" s="284">
        <f>'Master Lot Table'!AA72</f>
        <v>0</v>
      </c>
      <c r="P72" s="285">
        <f>'Master Lot Table'!AB72</f>
        <v>0</v>
      </c>
      <c r="Q72" s="286">
        <f>'Master Lot Table'!AC72</f>
        <v>0</v>
      </c>
    </row>
    <row r="73" spans="2:17" s="287" customFormat="1" ht="13.5">
      <c r="B73" s="288" t="s">
        <v>6</v>
      </c>
      <c r="C73" s="289"/>
      <c r="D73" s="289"/>
      <c r="E73" s="289"/>
      <c r="F73" s="289"/>
      <c r="G73" s="289"/>
      <c r="H73" s="227"/>
      <c r="I73" s="290">
        <f>'Master Lot Table'!U73</f>
        <v>0</v>
      </c>
      <c r="J73" s="274">
        <f>'Master Lot Table'!V73</f>
        <v>0</v>
      </c>
      <c r="K73" s="291"/>
      <c r="L73" s="274">
        <f>'Master Lot Table'!X73</f>
        <v>0</v>
      </c>
      <c r="M73" s="274">
        <f>'Master Lot Table'!Y73</f>
        <v>0</v>
      </c>
      <c r="N73" s="274">
        <f>'Master Lot Table'!Z73</f>
        <v>0</v>
      </c>
      <c r="O73" s="292">
        <f>'Master Lot Table'!AA73</f>
        <v>0</v>
      </c>
      <c r="P73" s="293">
        <f>'Master Lot Table'!AB73</f>
        <v>0</v>
      </c>
      <c r="Q73" s="294">
        <f>'Master Lot Table'!AC73</f>
        <v>0</v>
      </c>
    </row>
    <row r="74" spans="2:17" s="287" customFormat="1" ht="13.5">
      <c r="B74" s="278" t="s">
        <v>6</v>
      </c>
      <c r="C74" s="279"/>
      <c r="D74" s="279"/>
      <c r="E74" s="279"/>
      <c r="F74" s="279"/>
      <c r="G74" s="279"/>
      <c r="H74" s="280"/>
      <c r="I74" s="281">
        <f>'Master Lot Table'!U74</f>
        <v>0</v>
      </c>
      <c r="J74" s="282">
        <f>'Master Lot Table'!V74</f>
        <v>0</v>
      </c>
      <c r="K74" s="283"/>
      <c r="L74" s="282">
        <f>'Master Lot Table'!X74</f>
        <v>0</v>
      </c>
      <c r="M74" s="282">
        <f>'Master Lot Table'!Y74</f>
        <v>0</v>
      </c>
      <c r="N74" s="282">
        <f>'Master Lot Table'!Z74</f>
        <v>0</v>
      </c>
      <c r="O74" s="284">
        <f>'Master Lot Table'!AA74</f>
        <v>0</v>
      </c>
      <c r="P74" s="285">
        <f>'Master Lot Table'!AB74</f>
        <v>0</v>
      </c>
      <c r="Q74" s="286">
        <f>'Master Lot Table'!AC74</f>
        <v>0</v>
      </c>
    </row>
    <row r="75" spans="2:17" s="287" customFormat="1" ht="13.5">
      <c r="B75" s="288" t="s">
        <v>6</v>
      </c>
      <c r="C75" s="289"/>
      <c r="D75" s="289"/>
      <c r="E75" s="289"/>
      <c r="F75" s="289"/>
      <c r="G75" s="289"/>
      <c r="H75" s="227"/>
      <c r="I75" s="290">
        <f>'Master Lot Table'!U75</f>
        <v>0</v>
      </c>
      <c r="J75" s="274">
        <f>'Master Lot Table'!V75</f>
        <v>0</v>
      </c>
      <c r="K75" s="291"/>
      <c r="L75" s="274">
        <f>'Master Lot Table'!X75</f>
        <v>0</v>
      </c>
      <c r="M75" s="274">
        <f>'Master Lot Table'!Y75</f>
        <v>0</v>
      </c>
      <c r="N75" s="274">
        <f>'Master Lot Table'!Z75</f>
        <v>0</v>
      </c>
      <c r="O75" s="292">
        <f>'Master Lot Table'!AA75</f>
        <v>0</v>
      </c>
      <c r="P75" s="293">
        <f>'Master Lot Table'!AB75</f>
        <v>0</v>
      </c>
      <c r="Q75" s="294">
        <f>'Master Lot Table'!AC75</f>
        <v>0</v>
      </c>
    </row>
    <row r="76" spans="2:17" s="287" customFormat="1" ht="13.5">
      <c r="B76" s="278" t="s">
        <v>6</v>
      </c>
      <c r="C76" s="279"/>
      <c r="D76" s="279"/>
      <c r="E76" s="279"/>
      <c r="F76" s="279"/>
      <c r="G76" s="279"/>
      <c r="H76" s="280"/>
      <c r="I76" s="281">
        <f>'Master Lot Table'!U76</f>
        <v>0</v>
      </c>
      <c r="J76" s="282">
        <f>'Master Lot Table'!V76</f>
        <v>0</v>
      </c>
      <c r="K76" s="283"/>
      <c r="L76" s="282">
        <f>'Master Lot Table'!X76</f>
        <v>0</v>
      </c>
      <c r="M76" s="282">
        <f>'Master Lot Table'!Y76</f>
        <v>0</v>
      </c>
      <c r="N76" s="282">
        <f>'Master Lot Table'!Z76</f>
        <v>0</v>
      </c>
      <c r="O76" s="284">
        <f>'Master Lot Table'!AA76</f>
        <v>0</v>
      </c>
      <c r="P76" s="285">
        <f>'Master Lot Table'!AB76</f>
        <v>0</v>
      </c>
      <c r="Q76" s="286">
        <f>'Master Lot Table'!AC76</f>
        <v>0</v>
      </c>
    </row>
    <row r="77" spans="2:17" s="287" customFormat="1" ht="13.5">
      <c r="B77" s="288" t="s">
        <v>6</v>
      </c>
      <c r="C77" s="289"/>
      <c r="D77" s="289"/>
      <c r="E77" s="289"/>
      <c r="F77" s="289"/>
      <c r="G77" s="289"/>
      <c r="H77" s="227"/>
      <c r="I77" s="290">
        <f>'Master Lot Table'!U77</f>
        <v>0</v>
      </c>
      <c r="J77" s="274">
        <f>'Master Lot Table'!V77</f>
        <v>0</v>
      </c>
      <c r="K77" s="291"/>
      <c r="L77" s="274">
        <f>'Master Lot Table'!X77</f>
        <v>0</v>
      </c>
      <c r="M77" s="274">
        <f>'Master Lot Table'!Y77</f>
        <v>0</v>
      </c>
      <c r="N77" s="274">
        <f>'Master Lot Table'!Z77</f>
        <v>0</v>
      </c>
      <c r="O77" s="292">
        <f>'Master Lot Table'!AA77</f>
        <v>0</v>
      </c>
      <c r="P77" s="293">
        <f>'Master Lot Table'!AB77</f>
        <v>0</v>
      </c>
      <c r="Q77" s="294">
        <f>'Master Lot Table'!AC77</f>
        <v>0</v>
      </c>
    </row>
    <row r="78" spans="2:17" s="287" customFormat="1" ht="13.5">
      <c r="B78" s="278" t="s">
        <v>6</v>
      </c>
      <c r="C78" s="279"/>
      <c r="D78" s="279"/>
      <c r="E78" s="279"/>
      <c r="F78" s="279"/>
      <c r="G78" s="279"/>
      <c r="H78" s="280"/>
      <c r="I78" s="281">
        <f>'Master Lot Table'!U78</f>
        <v>0</v>
      </c>
      <c r="J78" s="282">
        <f>'Master Lot Table'!V78</f>
        <v>0</v>
      </c>
      <c r="K78" s="283"/>
      <c r="L78" s="282">
        <f>'Master Lot Table'!X78</f>
        <v>0</v>
      </c>
      <c r="M78" s="282">
        <f>'Master Lot Table'!Y78</f>
        <v>0</v>
      </c>
      <c r="N78" s="282">
        <f>'Master Lot Table'!Z78</f>
        <v>0</v>
      </c>
      <c r="O78" s="284">
        <f>'Master Lot Table'!AA78</f>
        <v>0</v>
      </c>
      <c r="P78" s="285">
        <f>'Master Lot Table'!AB78</f>
        <v>0</v>
      </c>
      <c r="Q78" s="286">
        <f>'Master Lot Table'!AC78</f>
        <v>0</v>
      </c>
    </row>
    <row r="79" spans="2:17" s="287" customFormat="1" ht="13.5">
      <c r="B79" s="288" t="s">
        <v>6</v>
      </c>
      <c r="C79" s="289"/>
      <c r="D79" s="289"/>
      <c r="E79" s="289"/>
      <c r="F79" s="289"/>
      <c r="G79" s="289"/>
      <c r="H79" s="227"/>
      <c r="I79" s="290">
        <f>'Master Lot Table'!U79</f>
        <v>0</v>
      </c>
      <c r="J79" s="274">
        <f>'Master Lot Table'!V79</f>
        <v>0</v>
      </c>
      <c r="K79" s="291"/>
      <c r="L79" s="274">
        <f>'Master Lot Table'!X79</f>
        <v>0</v>
      </c>
      <c r="M79" s="274">
        <f>'Master Lot Table'!Y79</f>
        <v>0</v>
      </c>
      <c r="N79" s="274">
        <f>'Master Lot Table'!Z79</f>
        <v>0</v>
      </c>
      <c r="O79" s="292">
        <f>'Master Lot Table'!AA79</f>
        <v>0</v>
      </c>
      <c r="P79" s="293">
        <f>'Master Lot Table'!AB79</f>
        <v>0</v>
      </c>
      <c r="Q79" s="294">
        <f>'Master Lot Table'!AC79</f>
        <v>0</v>
      </c>
    </row>
    <row r="80" spans="2:17" s="287" customFormat="1" ht="13.5">
      <c r="B80" s="278" t="s">
        <v>6</v>
      </c>
      <c r="C80" s="279"/>
      <c r="D80" s="279"/>
      <c r="E80" s="279"/>
      <c r="F80" s="279"/>
      <c r="G80" s="279"/>
      <c r="H80" s="280"/>
      <c r="I80" s="281">
        <f>'Master Lot Table'!U80</f>
        <v>0</v>
      </c>
      <c r="J80" s="282">
        <f>'Master Lot Table'!V80</f>
        <v>0</v>
      </c>
      <c r="K80" s="283"/>
      <c r="L80" s="282">
        <f>'Master Lot Table'!X80</f>
        <v>0</v>
      </c>
      <c r="M80" s="282">
        <f>'Master Lot Table'!Y80</f>
        <v>0</v>
      </c>
      <c r="N80" s="282">
        <f>'Master Lot Table'!Z80</f>
        <v>0</v>
      </c>
      <c r="O80" s="284">
        <f>'Master Lot Table'!AA80</f>
        <v>0</v>
      </c>
      <c r="P80" s="285">
        <f>'Master Lot Table'!AB80</f>
        <v>0</v>
      </c>
      <c r="Q80" s="286">
        <f>'Master Lot Table'!AC80</f>
        <v>0</v>
      </c>
    </row>
    <row r="81" spans="2:17" s="287" customFormat="1" ht="13.5">
      <c r="B81" s="288" t="s">
        <v>6</v>
      </c>
      <c r="C81" s="289"/>
      <c r="D81" s="289"/>
      <c r="E81" s="289"/>
      <c r="F81" s="289"/>
      <c r="G81" s="289"/>
      <c r="H81" s="227"/>
      <c r="I81" s="290">
        <f>'Master Lot Table'!U81</f>
        <v>0</v>
      </c>
      <c r="J81" s="274">
        <f>'Master Lot Table'!V81</f>
        <v>0</v>
      </c>
      <c r="K81" s="291"/>
      <c r="L81" s="274">
        <f>'Master Lot Table'!X81</f>
        <v>0</v>
      </c>
      <c r="M81" s="274">
        <f>'Master Lot Table'!Y81</f>
        <v>0</v>
      </c>
      <c r="N81" s="274">
        <f>'Master Lot Table'!Z81</f>
        <v>0</v>
      </c>
      <c r="O81" s="292">
        <f>'Master Lot Table'!AA81</f>
        <v>0</v>
      </c>
      <c r="P81" s="293">
        <f>'Master Lot Table'!AB81</f>
        <v>0</v>
      </c>
      <c r="Q81" s="294">
        <f>'Master Lot Table'!AC81</f>
        <v>0</v>
      </c>
    </row>
    <row r="82" spans="2:17" s="287" customFormat="1" ht="13.5">
      <c r="B82" s="278" t="s">
        <v>6</v>
      </c>
      <c r="C82" s="279"/>
      <c r="D82" s="279"/>
      <c r="E82" s="279"/>
      <c r="F82" s="279"/>
      <c r="G82" s="279"/>
      <c r="H82" s="280"/>
      <c r="I82" s="281">
        <f>'Master Lot Table'!U82</f>
        <v>0</v>
      </c>
      <c r="J82" s="282">
        <f>'Master Lot Table'!V82</f>
        <v>0</v>
      </c>
      <c r="K82" s="283"/>
      <c r="L82" s="282">
        <f>'Master Lot Table'!X82</f>
        <v>0</v>
      </c>
      <c r="M82" s="282">
        <f>'Master Lot Table'!Y82</f>
        <v>0</v>
      </c>
      <c r="N82" s="282">
        <f>'Master Lot Table'!Z82</f>
        <v>0</v>
      </c>
      <c r="O82" s="284">
        <f>'Master Lot Table'!AA82</f>
        <v>0</v>
      </c>
      <c r="P82" s="285">
        <f>'Master Lot Table'!AB82</f>
        <v>0</v>
      </c>
      <c r="Q82" s="286">
        <f>'Master Lot Table'!AC82</f>
        <v>0</v>
      </c>
    </row>
    <row r="83" spans="2:17" s="287" customFormat="1" ht="13.5">
      <c r="B83" s="288" t="s">
        <v>6</v>
      </c>
      <c r="C83" s="289"/>
      <c r="D83" s="289"/>
      <c r="E83" s="289"/>
      <c r="F83" s="289"/>
      <c r="G83" s="289"/>
      <c r="H83" s="227"/>
      <c r="I83" s="290">
        <f>'Master Lot Table'!U83</f>
        <v>0</v>
      </c>
      <c r="J83" s="274">
        <f>'Master Lot Table'!V83</f>
        <v>0</v>
      </c>
      <c r="K83" s="291"/>
      <c r="L83" s="274">
        <f>'Master Lot Table'!X83</f>
        <v>0</v>
      </c>
      <c r="M83" s="274">
        <f>'Master Lot Table'!Y83</f>
        <v>0</v>
      </c>
      <c r="N83" s="274">
        <f>'Master Lot Table'!Z83</f>
        <v>0</v>
      </c>
      <c r="O83" s="292">
        <f>'Master Lot Table'!AA83</f>
        <v>0</v>
      </c>
      <c r="P83" s="293">
        <f>'Master Lot Table'!AB83</f>
        <v>0</v>
      </c>
      <c r="Q83" s="294">
        <f>'Master Lot Table'!AC83</f>
        <v>0</v>
      </c>
    </row>
    <row r="84" spans="2:17" s="287" customFormat="1" ht="13.5">
      <c r="B84" s="278" t="s">
        <v>6</v>
      </c>
      <c r="C84" s="279"/>
      <c r="D84" s="279"/>
      <c r="E84" s="279"/>
      <c r="F84" s="279"/>
      <c r="G84" s="279"/>
      <c r="H84" s="280"/>
      <c r="I84" s="281">
        <f>'Master Lot Table'!U84</f>
        <v>0</v>
      </c>
      <c r="J84" s="282">
        <f>'Master Lot Table'!V84</f>
        <v>0</v>
      </c>
      <c r="K84" s="283"/>
      <c r="L84" s="282">
        <f>'Master Lot Table'!X84</f>
        <v>0</v>
      </c>
      <c r="M84" s="282">
        <f>'Master Lot Table'!Y84</f>
        <v>0</v>
      </c>
      <c r="N84" s="282">
        <f>'Master Lot Table'!Z84</f>
        <v>0</v>
      </c>
      <c r="O84" s="284">
        <f>'Master Lot Table'!AA84</f>
        <v>0</v>
      </c>
      <c r="P84" s="285">
        <f>'Master Lot Table'!AB84</f>
        <v>0</v>
      </c>
      <c r="Q84" s="286">
        <f>'Master Lot Table'!AC84</f>
        <v>0</v>
      </c>
    </row>
    <row r="85" spans="2:17" s="287" customFormat="1" ht="13.5">
      <c r="B85" s="288" t="s">
        <v>6</v>
      </c>
      <c r="C85" s="289"/>
      <c r="D85" s="289"/>
      <c r="E85" s="289"/>
      <c r="F85" s="289"/>
      <c r="G85" s="289"/>
      <c r="H85" s="227"/>
      <c r="I85" s="290">
        <f>'Master Lot Table'!U85</f>
        <v>0</v>
      </c>
      <c r="J85" s="274">
        <f>'Master Lot Table'!V85</f>
        <v>0</v>
      </c>
      <c r="K85" s="291"/>
      <c r="L85" s="274">
        <f>'Master Lot Table'!X85</f>
        <v>0</v>
      </c>
      <c r="M85" s="274">
        <f>'Master Lot Table'!Y85</f>
        <v>0</v>
      </c>
      <c r="N85" s="274">
        <f>'Master Lot Table'!Z85</f>
        <v>0</v>
      </c>
      <c r="O85" s="292">
        <f>'Master Lot Table'!AA85</f>
        <v>0</v>
      </c>
      <c r="P85" s="293">
        <f>'Master Lot Table'!AB85</f>
        <v>0</v>
      </c>
      <c r="Q85" s="294">
        <f>'Master Lot Table'!AC85</f>
        <v>0</v>
      </c>
    </row>
    <row r="86" spans="2:17" s="287" customFormat="1" ht="13.5">
      <c r="B86" s="278" t="s">
        <v>6</v>
      </c>
      <c r="C86" s="279"/>
      <c r="D86" s="279"/>
      <c r="E86" s="279"/>
      <c r="F86" s="279"/>
      <c r="G86" s="279"/>
      <c r="H86" s="280"/>
      <c r="I86" s="281">
        <f>'Master Lot Table'!U86</f>
        <v>0</v>
      </c>
      <c r="J86" s="282">
        <f>'Master Lot Table'!V86</f>
        <v>0</v>
      </c>
      <c r="K86" s="283"/>
      <c r="L86" s="282">
        <f>'Master Lot Table'!X86</f>
        <v>0</v>
      </c>
      <c r="M86" s="282">
        <f>'Master Lot Table'!Y86</f>
        <v>0</v>
      </c>
      <c r="N86" s="282">
        <f>'Master Lot Table'!Z86</f>
        <v>0</v>
      </c>
      <c r="O86" s="284">
        <f>'Master Lot Table'!AA86</f>
        <v>0</v>
      </c>
      <c r="P86" s="285">
        <f>'Master Lot Table'!AB86</f>
        <v>0</v>
      </c>
      <c r="Q86" s="286">
        <f>'Master Lot Table'!AC86</f>
        <v>0</v>
      </c>
    </row>
    <row r="87" spans="2:17" s="287" customFormat="1" ht="13.5">
      <c r="B87" s="288" t="s">
        <v>6</v>
      </c>
      <c r="C87" s="289"/>
      <c r="D87" s="289"/>
      <c r="E87" s="289"/>
      <c r="F87" s="289"/>
      <c r="G87" s="289"/>
      <c r="H87" s="227"/>
      <c r="I87" s="290">
        <f>'Master Lot Table'!U87</f>
        <v>0</v>
      </c>
      <c r="J87" s="274">
        <f>'Master Lot Table'!V87</f>
        <v>0</v>
      </c>
      <c r="K87" s="291"/>
      <c r="L87" s="274">
        <f>'Master Lot Table'!X87</f>
        <v>0</v>
      </c>
      <c r="M87" s="274">
        <f>'Master Lot Table'!Y87</f>
        <v>0</v>
      </c>
      <c r="N87" s="274">
        <f>'Master Lot Table'!Z87</f>
        <v>0</v>
      </c>
      <c r="O87" s="292">
        <f>'Master Lot Table'!AA87</f>
        <v>0</v>
      </c>
      <c r="P87" s="293">
        <f>'Master Lot Table'!AB87</f>
        <v>0</v>
      </c>
      <c r="Q87" s="294">
        <f>'Master Lot Table'!AC87</f>
        <v>0</v>
      </c>
    </row>
    <row r="88" spans="2:17" s="287" customFormat="1" ht="13.5">
      <c r="B88" s="278" t="s">
        <v>6</v>
      </c>
      <c r="C88" s="279"/>
      <c r="D88" s="279"/>
      <c r="E88" s="279"/>
      <c r="F88" s="279"/>
      <c r="G88" s="279"/>
      <c r="H88" s="280"/>
      <c r="I88" s="281">
        <f>'Master Lot Table'!U88</f>
        <v>0</v>
      </c>
      <c r="J88" s="282">
        <f>'Master Lot Table'!V88</f>
        <v>0</v>
      </c>
      <c r="K88" s="283"/>
      <c r="L88" s="282">
        <f>'Master Lot Table'!X88</f>
        <v>0</v>
      </c>
      <c r="M88" s="282">
        <f>'Master Lot Table'!Y88</f>
        <v>0</v>
      </c>
      <c r="N88" s="282">
        <f>'Master Lot Table'!Z88</f>
        <v>0</v>
      </c>
      <c r="O88" s="284">
        <f>'Master Lot Table'!AA88</f>
        <v>0</v>
      </c>
      <c r="P88" s="285">
        <f>'Master Lot Table'!AB88</f>
        <v>0</v>
      </c>
      <c r="Q88" s="286">
        <f>'Master Lot Table'!AC88</f>
        <v>0</v>
      </c>
    </row>
    <row r="89" spans="2:17" s="287" customFormat="1" ht="13.5">
      <c r="B89" s="288" t="s">
        <v>6</v>
      </c>
      <c r="C89" s="289"/>
      <c r="D89" s="289"/>
      <c r="E89" s="289"/>
      <c r="F89" s="289"/>
      <c r="G89" s="289"/>
      <c r="H89" s="227"/>
      <c r="I89" s="290">
        <f>'Master Lot Table'!U89</f>
        <v>0</v>
      </c>
      <c r="J89" s="274">
        <f>'Master Lot Table'!V89</f>
        <v>0</v>
      </c>
      <c r="K89" s="291"/>
      <c r="L89" s="274">
        <f>'Master Lot Table'!X89</f>
        <v>0</v>
      </c>
      <c r="M89" s="274">
        <f>'Master Lot Table'!Y89</f>
        <v>0</v>
      </c>
      <c r="N89" s="274">
        <f>'Master Lot Table'!Z89</f>
        <v>0</v>
      </c>
      <c r="O89" s="292">
        <f>'Master Lot Table'!AA89</f>
        <v>0</v>
      </c>
      <c r="P89" s="293">
        <f>'Master Lot Table'!AB89</f>
        <v>0</v>
      </c>
      <c r="Q89" s="294">
        <f>'Master Lot Table'!AC89</f>
        <v>0</v>
      </c>
    </row>
    <row r="90" spans="2:17" s="287" customFormat="1" ht="13.5">
      <c r="B90" s="278" t="s">
        <v>6</v>
      </c>
      <c r="C90" s="279"/>
      <c r="D90" s="279"/>
      <c r="E90" s="279"/>
      <c r="F90" s="279"/>
      <c r="G90" s="279"/>
      <c r="H90" s="280"/>
      <c r="I90" s="281">
        <f>'Master Lot Table'!U90</f>
        <v>0</v>
      </c>
      <c r="J90" s="282">
        <f>'Master Lot Table'!V90</f>
        <v>0</v>
      </c>
      <c r="K90" s="283"/>
      <c r="L90" s="282">
        <f>'Master Lot Table'!X90</f>
        <v>0</v>
      </c>
      <c r="M90" s="282">
        <f>'Master Lot Table'!Y90</f>
        <v>0</v>
      </c>
      <c r="N90" s="282">
        <f>'Master Lot Table'!Z90</f>
        <v>0</v>
      </c>
      <c r="O90" s="284">
        <f>'Master Lot Table'!AA90</f>
        <v>0</v>
      </c>
      <c r="P90" s="285">
        <f>'Master Lot Table'!AB90</f>
        <v>0</v>
      </c>
      <c r="Q90" s="286">
        <f>'Master Lot Table'!AC90</f>
        <v>0</v>
      </c>
    </row>
    <row r="91" spans="2:17" s="287" customFormat="1" ht="13.5">
      <c r="B91" s="288" t="s">
        <v>6</v>
      </c>
      <c r="C91" s="289"/>
      <c r="D91" s="289"/>
      <c r="E91" s="289"/>
      <c r="F91" s="289"/>
      <c r="G91" s="289"/>
      <c r="H91" s="227"/>
      <c r="I91" s="290">
        <f>'Master Lot Table'!U91</f>
        <v>0</v>
      </c>
      <c r="J91" s="274">
        <f>'Master Lot Table'!V91</f>
        <v>0</v>
      </c>
      <c r="K91" s="291"/>
      <c r="L91" s="274">
        <f>'Master Lot Table'!X91</f>
        <v>0</v>
      </c>
      <c r="M91" s="274">
        <f>'Master Lot Table'!Y91</f>
        <v>0</v>
      </c>
      <c r="N91" s="274">
        <f>'Master Lot Table'!Z91</f>
        <v>0</v>
      </c>
      <c r="O91" s="292">
        <f>'Master Lot Table'!AA91</f>
        <v>0</v>
      </c>
      <c r="P91" s="293">
        <f>'Master Lot Table'!AB91</f>
        <v>0</v>
      </c>
      <c r="Q91" s="294">
        <f>'Master Lot Table'!AC91</f>
        <v>0</v>
      </c>
    </row>
    <row r="92" spans="2:17" s="287" customFormat="1" ht="13.5">
      <c r="B92" s="278" t="s">
        <v>6</v>
      </c>
      <c r="C92" s="279"/>
      <c r="D92" s="279"/>
      <c r="E92" s="279"/>
      <c r="F92" s="279"/>
      <c r="G92" s="279"/>
      <c r="H92" s="280"/>
      <c r="I92" s="281">
        <f>'Master Lot Table'!U92</f>
        <v>0</v>
      </c>
      <c r="J92" s="282">
        <f>'Master Lot Table'!V92</f>
        <v>0</v>
      </c>
      <c r="K92" s="283"/>
      <c r="L92" s="282">
        <f>'Master Lot Table'!X92</f>
        <v>0</v>
      </c>
      <c r="M92" s="282">
        <f>'Master Lot Table'!Y92</f>
        <v>0</v>
      </c>
      <c r="N92" s="282">
        <f>'Master Lot Table'!Z92</f>
        <v>0</v>
      </c>
      <c r="O92" s="284">
        <f>'Master Lot Table'!AA92</f>
        <v>0</v>
      </c>
      <c r="P92" s="285">
        <f>'Master Lot Table'!AB92</f>
        <v>0</v>
      </c>
      <c r="Q92" s="286">
        <f>'Master Lot Table'!AC92</f>
        <v>0</v>
      </c>
    </row>
    <row r="93" spans="2:17" s="287" customFormat="1" ht="13.5">
      <c r="B93" s="288" t="s">
        <v>6</v>
      </c>
      <c r="C93" s="289"/>
      <c r="D93" s="289"/>
      <c r="E93" s="289"/>
      <c r="F93" s="289"/>
      <c r="G93" s="289"/>
      <c r="H93" s="227"/>
      <c r="I93" s="290">
        <f>'Master Lot Table'!U93</f>
        <v>0</v>
      </c>
      <c r="J93" s="274">
        <f>'Master Lot Table'!V93</f>
        <v>0</v>
      </c>
      <c r="K93" s="291"/>
      <c r="L93" s="274">
        <f>'Master Lot Table'!X93</f>
        <v>0</v>
      </c>
      <c r="M93" s="274">
        <f>'Master Lot Table'!Y93</f>
        <v>0</v>
      </c>
      <c r="N93" s="274">
        <f>'Master Lot Table'!Z93</f>
        <v>0</v>
      </c>
      <c r="O93" s="292">
        <f>'Master Lot Table'!AA93</f>
        <v>0</v>
      </c>
      <c r="P93" s="293">
        <f>'Master Lot Table'!AB93</f>
        <v>0</v>
      </c>
      <c r="Q93" s="294">
        <f>'Master Lot Table'!AC93</f>
        <v>0</v>
      </c>
    </row>
    <row r="94" spans="2:17" s="287" customFormat="1" ht="13.5">
      <c r="B94" s="278" t="s">
        <v>6</v>
      </c>
      <c r="C94" s="279"/>
      <c r="D94" s="279"/>
      <c r="E94" s="279"/>
      <c r="F94" s="279"/>
      <c r="G94" s="279"/>
      <c r="H94" s="280"/>
      <c r="I94" s="281">
        <f>'Master Lot Table'!U94</f>
        <v>0</v>
      </c>
      <c r="J94" s="282">
        <f>'Master Lot Table'!V94</f>
        <v>0</v>
      </c>
      <c r="K94" s="283"/>
      <c r="L94" s="282">
        <f>'Master Lot Table'!X94</f>
        <v>0</v>
      </c>
      <c r="M94" s="282">
        <f>'Master Lot Table'!Y94</f>
        <v>0</v>
      </c>
      <c r="N94" s="282">
        <f>'Master Lot Table'!Z94</f>
        <v>0</v>
      </c>
      <c r="O94" s="284">
        <f>'Master Lot Table'!AA94</f>
        <v>0</v>
      </c>
      <c r="P94" s="285">
        <f>'Master Lot Table'!AB94</f>
        <v>0</v>
      </c>
      <c r="Q94" s="286">
        <f>'Master Lot Table'!AC94</f>
        <v>0</v>
      </c>
    </row>
    <row r="95" spans="2:17" s="287" customFormat="1" ht="13.5">
      <c r="B95" s="288" t="s">
        <v>6</v>
      </c>
      <c r="C95" s="289"/>
      <c r="D95" s="289"/>
      <c r="E95" s="289"/>
      <c r="F95" s="289"/>
      <c r="G95" s="289"/>
      <c r="H95" s="227"/>
      <c r="I95" s="290">
        <f>'Master Lot Table'!U95</f>
        <v>0</v>
      </c>
      <c r="J95" s="274">
        <f>'Master Lot Table'!V95</f>
        <v>0</v>
      </c>
      <c r="K95" s="291"/>
      <c r="L95" s="274">
        <f>'Master Lot Table'!X95</f>
        <v>0</v>
      </c>
      <c r="M95" s="274">
        <f>'Master Lot Table'!Y95</f>
        <v>0</v>
      </c>
      <c r="N95" s="274">
        <f>'Master Lot Table'!Z95</f>
        <v>0</v>
      </c>
      <c r="O95" s="292">
        <f>'Master Lot Table'!AA95</f>
        <v>0</v>
      </c>
      <c r="P95" s="293">
        <f>'Master Lot Table'!AB95</f>
        <v>0</v>
      </c>
      <c r="Q95" s="294">
        <f>'Master Lot Table'!AC95</f>
        <v>0</v>
      </c>
    </row>
    <row r="96" spans="2:17" s="287" customFormat="1" ht="13.5">
      <c r="B96" s="278" t="s">
        <v>6</v>
      </c>
      <c r="C96" s="279"/>
      <c r="D96" s="279"/>
      <c r="E96" s="279"/>
      <c r="F96" s="279"/>
      <c r="G96" s="279"/>
      <c r="H96" s="280"/>
      <c r="I96" s="281">
        <f>'Master Lot Table'!U96</f>
        <v>0</v>
      </c>
      <c r="J96" s="282">
        <f>'Master Lot Table'!V96</f>
        <v>0</v>
      </c>
      <c r="K96" s="283"/>
      <c r="L96" s="282">
        <f>'Master Lot Table'!X96</f>
        <v>0</v>
      </c>
      <c r="M96" s="282">
        <f>'Master Lot Table'!Y96</f>
        <v>0</v>
      </c>
      <c r="N96" s="282">
        <f>'Master Lot Table'!Z96</f>
        <v>0</v>
      </c>
      <c r="O96" s="284">
        <f>'Master Lot Table'!AA96</f>
        <v>0</v>
      </c>
      <c r="P96" s="285">
        <f>'Master Lot Table'!AB96</f>
        <v>0</v>
      </c>
      <c r="Q96" s="286">
        <f>'Master Lot Table'!AC96</f>
        <v>0</v>
      </c>
    </row>
    <row r="97" spans="2:17" s="287" customFormat="1" ht="13.5">
      <c r="B97" s="288" t="s">
        <v>6</v>
      </c>
      <c r="C97" s="289"/>
      <c r="D97" s="289"/>
      <c r="E97" s="289"/>
      <c r="F97" s="289"/>
      <c r="G97" s="289"/>
      <c r="H97" s="227"/>
      <c r="I97" s="290">
        <f>'Master Lot Table'!U97</f>
        <v>0</v>
      </c>
      <c r="J97" s="274">
        <f>'Master Lot Table'!V97</f>
        <v>0</v>
      </c>
      <c r="K97" s="291"/>
      <c r="L97" s="274">
        <f>'Master Lot Table'!X97</f>
        <v>0</v>
      </c>
      <c r="M97" s="274">
        <f>'Master Lot Table'!Y97</f>
        <v>0</v>
      </c>
      <c r="N97" s="274">
        <f>'Master Lot Table'!Z97</f>
        <v>0</v>
      </c>
      <c r="O97" s="292">
        <f>'Master Lot Table'!AA97</f>
        <v>0</v>
      </c>
      <c r="P97" s="293">
        <f>'Master Lot Table'!AB97</f>
        <v>0</v>
      </c>
      <c r="Q97" s="294">
        <f>'Master Lot Table'!AC97</f>
        <v>0</v>
      </c>
    </row>
    <row r="98" spans="2:17" s="287" customFormat="1" ht="13.5">
      <c r="B98" s="278" t="s">
        <v>6</v>
      </c>
      <c r="C98" s="279"/>
      <c r="D98" s="279"/>
      <c r="E98" s="279"/>
      <c r="F98" s="279"/>
      <c r="G98" s="279"/>
      <c r="H98" s="280"/>
      <c r="I98" s="281">
        <f>'Master Lot Table'!U98</f>
        <v>0</v>
      </c>
      <c r="J98" s="282">
        <f>'Master Lot Table'!V98</f>
        <v>0</v>
      </c>
      <c r="K98" s="283"/>
      <c r="L98" s="282">
        <f>'Master Lot Table'!X98</f>
        <v>0</v>
      </c>
      <c r="M98" s="282">
        <f>'Master Lot Table'!Y98</f>
        <v>0</v>
      </c>
      <c r="N98" s="282">
        <f>'Master Lot Table'!Z98</f>
        <v>0</v>
      </c>
      <c r="O98" s="284">
        <f>'Master Lot Table'!AA98</f>
        <v>0</v>
      </c>
      <c r="P98" s="285">
        <f>'Master Lot Table'!AB98</f>
        <v>0</v>
      </c>
      <c r="Q98" s="286">
        <f>'Master Lot Table'!AC98</f>
        <v>0</v>
      </c>
    </row>
    <row r="99" spans="2:17" s="287" customFormat="1" ht="13.5">
      <c r="B99" s="288" t="s">
        <v>6</v>
      </c>
      <c r="C99" s="289"/>
      <c r="D99" s="289"/>
      <c r="E99" s="289"/>
      <c r="F99" s="289"/>
      <c r="G99" s="289"/>
      <c r="H99" s="227"/>
      <c r="I99" s="290">
        <f>'Master Lot Table'!U99</f>
        <v>0</v>
      </c>
      <c r="J99" s="274">
        <f>'Master Lot Table'!V99</f>
        <v>0</v>
      </c>
      <c r="K99" s="291"/>
      <c r="L99" s="274">
        <f>'Master Lot Table'!X99</f>
        <v>0</v>
      </c>
      <c r="M99" s="274">
        <f>'Master Lot Table'!Y99</f>
        <v>0</v>
      </c>
      <c r="N99" s="274">
        <f>'Master Lot Table'!Z99</f>
        <v>0</v>
      </c>
      <c r="O99" s="292">
        <f>'Master Lot Table'!AA99</f>
        <v>0</v>
      </c>
      <c r="P99" s="293">
        <f>'Master Lot Table'!AB99</f>
        <v>0</v>
      </c>
      <c r="Q99" s="294">
        <f>'Master Lot Table'!AC99</f>
        <v>0</v>
      </c>
    </row>
    <row r="100" spans="2:17" s="287" customFormat="1" ht="13.5">
      <c r="B100" s="278" t="s">
        <v>6</v>
      </c>
      <c r="C100" s="279"/>
      <c r="D100" s="279"/>
      <c r="E100" s="279"/>
      <c r="F100" s="279"/>
      <c r="G100" s="279"/>
      <c r="H100" s="280"/>
      <c r="I100" s="281">
        <f>'Master Lot Table'!U100</f>
        <v>0</v>
      </c>
      <c r="J100" s="282">
        <f>'Master Lot Table'!V100</f>
        <v>0</v>
      </c>
      <c r="K100" s="283"/>
      <c r="L100" s="282">
        <f>'Master Lot Table'!X100</f>
        <v>0</v>
      </c>
      <c r="M100" s="282">
        <f>'Master Lot Table'!Y100</f>
        <v>0</v>
      </c>
      <c r="N100" s="282">
        <f>'Master Lot Table'!Z100</f>
        <v>0</v>
      </c>
      <c r="O100" s="284">
        <f>'Master Lot Table'!AA100</f>
        <v>0</v>
      </c>
      <c r="P100" s="285">
        <f>'Master Lot Table'!AB100</f>
        <v>0</v>
      </c>
      <c r="Q100" s="286">
        <f>'Master Lot Table'!AC100</f>
        <v>0</v>
      </c>
    </row>
    <row r="101" spans="2:17" s="287" customFormat="1" ht="13.5">
      <c r="B101" s="288" t="s">
        <v>6</v>
      </c>
      <c r="C101" s="289"/>
      <c r="D101" s="289"/>
      <c r="E101" s="289"/>
      <c r="F101" s="289"/>
      <c r="G101" s="289"/>
      <c r="H101" s="227"/>
      <c r="I101" s="290">
        <f>'Master Lot Table'!U101</f>
        <v>0</v>
      </c>
      <c r="J101" s="274">
        <f>'Master Lot Table'!V101</f>
        <v>0</v>
      </c>
      <c r="K101" s="291"/>
      <c r="L101" s="274">
        <f>'Master Lot Table'!X101</f>
        <v>0</v>
      </c>
      <c r="M101" s="274">
        <f>'Master Lot Table'!Y101</f>
        <v>0</v>
      </c>
      <c r="N101" s="274">
        <f>'Master Lot Table'!Z101</f>
        <v>0</v>
      </c>
      <c r="O101" s="292">
        <f>'Master Lot Table'!AA101</f>
        <v>0</v>
      </c>
      <c r="P101" s="293">
        <f>'Master Lot Table'!AB101</f>
        <v>0</v>
      </c>
      <c r="Q101" s="294">
        <f>'Master Lot Table'!AC101</f>
        <v>0</v>
      </c>
    </row>
    <row r="102" spans="2:17" s="287" customFormat="1" ht="13.5">
      <c r="B102" s="278" t="s">
        <v>6</v>
      </c>
      <c r="C102" s="279"/>
      <c r="D102" s="279"/>
      <c r="E102" s="279"/>
      <c r="F102" s="279"/>
      <c r="G102" s="279"/>
      <c r="H102" s="280"/>
      <c r="I102" s="281">
        <f>'Master Lot Table'!U102</f>
        <v>0</v>
      </c>
      <c r="J102" s="282">
        <f>'Master Lot Table'!V102</f>
        <v>0</v>
      </c>
      <c r="K102" s="283"/>
      <c r="L102" s="282">
        <f>'Master Lot Table'!X102</f>
        <v>0</v>
      </c>
      <c r="M102" s="282">
        <f>'Master Lot Table'!Y102</f>
        <v>0</v>
      </c>
      <c r="N102" s="282">
        <f>'Master Lot Table'!Z102</f>
        <v>0</v>
      </c>
      <c r="O102" s="284">
        <f>'Master Lot Table'!AA102</f>
        <v>0</v>
      </c>
      <c r="P102" s="285">
        <f>'Master Lot Table'!AB102</f>
        <v>0</v>
      </c>
      <c r="Q102" s="286">
        <f>'Master Lot Table'!AC102</f>
        <v>0</v>
      </c>
    </row>
    <row r="103" spans="2:17" s="287" customFormat="1" ht="13.5">
      <c r="B103" s="288" t="s">
        <v>6</v>
      </c>
      <c r="C103" s="289"/>
      <c r="D103" s="289"/>
      <c r="E103" s="289"/>
      <c r="F103" s="289"/>
      <c r="G103" s="289"/>
      <c r="H103" s="227"/>
      <c r="I103" s="290">
        <f>'Master Lot Table'!U103</f>
        <v>0</v>
      </c>
      <c r="J103" s="274">
        <f>'Master Lot Table'!V103</f>
        <v>0</v>
      </c>
      <c r="K103" s="291"/>
      <c r="L103" s="274">
        <f>'Master Lot Table'!X103</f>
        <v>0</v>
      </c>
      <c r="M103" s="274">
        <f>'Master Lot Table'!Y103</f>
        <v>0</v>
      </c>
      <c r="N103" s="274">
        <f>'Master Lot Table'!Z103</f>
        <v>0</v>
      </c>
      <c r="O103" s="292">
        <f>'Master Lot Table'!AA103</f>
        <v>0</v>
      </c>
      <c r="P103" s="293">
        <f>'Master Lot Table'!AB103</f>
        <v>0</v>
      </c>
      <c r="Q103" s="294">
        <f>'Master Lot Table'!AC103</f>
        <v>0</v>
      </c>
    </row>
    <row r="104" spans="2:17" s="287" customFormat="1" ht="13.5">
      <c r="B104" s="278" t="s">
        <v>6</v>
      </c>
      <c r="C104" s="279"/>
      <c r="D104" s="279"/>
      <c r="E104" s="279"/>
      <c r="F104" s="279"/>
      <c r="G104" s="279"/>
      <c r="H104" s="280"/>
      <c r="I104" s="281">
        <f>'Master Lot Table'!U104</f>
        <v>0</v>
      </c>
      <c r="J104" s="282">
        <f>'Master Lot Table'!V104</f>
        <v>0</v>
      </c>
      <c r="K104" s="283"/>
      <c r="L104" s="282">
        <f>'Master Lot Table'!X104</f>
        <v>0</v>
      </c>
      <c r="M104" s="282">
        <f>'Master Lot Table'!Y104</f>
        <v>0</v>
      </c>
      <c r="N104" s="282">
        <f>'Master Lot Table'!Z104</f>
        <v>0</v>
      </c>
      <c r="O104" s="284">
        <f>'Master Lot Table'!AA104</f>
        <v>0</v>
      </c>
      <c r="P104" s="285">
        <f>'Master Lot Table'!AB104</f>
        <v>0</v>
      </c>
      <c r="Q104" s="286">
        <f>'Master Lot Table'!AC104</f>
        <v>0</v>
      </c>
    </row>
    <row r="105" spans="2:17" s="287" customFormat="1" ht="13.5">
      <c r="B105" s="288" t="s">
        <v>6</v>
      </c>
      <c r="C105" s="289"/>
      <c r="D105" s="289"/>
      <c r="E105" s="289"/>
      <c r="F105" s="289"/>
      <c r="G105" s="289"/>
      <c r="H105" s="227"/>
      <c r="I105" s="290">
        <f>'Master Lot Table'!U105</f>
        <v>0</v>
      </c>
      <c r="J105" s="274">
        <f>'Master Lot Table'!V105</f>
        <v>0</v>
      </c>
      <c r="K105" s="291"/>
      <c r="L105" s="274">
        <f>'Master Lot Table'!X105</f>
        <v>0</v>
      </c>
      <c r="M105" s="274">
        <f>'Master Lot Table'!Y105</f>
        <v>0</v>
      </c>
      <c r="N105" s="274">
        <f>'Master Lot Table'!Z105</f>
        <v>0</v>
      </c>
      <c r="O105" s="292">
        <f>'Master Lot Table'!AA105</f>
        <v>0</v>
      </c>
      <c r="P105" s="293">
        <f>'Master Lot Table'!AB105</f>
        <v>0</v>
      </c>
      <c r="Q105" s="294">
        <f>'Master Lot Table'!AC105</f>
        <v>0</v>
      </c>
    </row>
    <row r="106" spans="2:17" s="287" customFormat="1" ht="13.5">
      <c r="B106" s="278" t="s">
        <v>6</v>
      </c>
      <c r="C106" s="279"/>
      <c r="D106" s="279"/>
      <c r="E106" s="279"/>
      <c r="F106" s="279"/>
      <c r="G106" s="279"/>
      <c r="H106" s="280"/>
      <c r="I106" s="281">
        <f>'Master Lot Table'!U106</f>
        <v>0</v>
      </c>
      <c r="J106" s="282">
        <f>'Master Lot Table'!V106</f>
        <v>0</v>
      </c>
      <c r="K106" s="283"/>
      <c r="L106" s="282">
        <f>'Master Lot Table'!X106</f>
        <v>0</v>
      </c>
      <c r="M106" s="282">
        <f>'Master Lot Table'!Y106</f>
        <v>0</v>
      </c>
      <c r="N106" s="282">
        <f>'Master Lot Table'!Z106</f>
        <v>0</v>
      </c>
      <c r="O106" s="284">
        <f>'Master Lot Table'!AA106</f>
        <v>0</v>
      </c>
      <c r="P106" s="285">
        <f>'Master Lot Table'!AB106</f>
        <v>0</v>
      </c>
      <c r="Q106" s="286">
        <f>'Master Lot Table'!AC106</f>
        <v>0</v>
      </c>
    </row>
    <row r="107" spans="2:17" s="287" customFormat="1" ht="13.5">
      <c r="B107" s="288" t="s">
        <v>6</v>
      </c>
      <c r="C107" s="289"/>
      <c r="D107" s="289"/>
      <c r="E107" s="289"/>
      <c r="F107" s="289"/>
      <c r="G107" s="289"/>
      <c r="H107" s="227"/>
      <c r="I107" s="290">
        <f>'Master Lot Table'!U107</f>
        <v>0</v>
      </c>
      <c r="J107" s="274">
        <f>'Master Lot Table'!V107</f>
        <v>0</v>
      </c>
      <c r="K107" s="291"/>
      <c r="L107" s="274">
        <f>'Master Lot Table'!X107</f>
        <v>0</v>
      </c>
      <c r="M107" s="274">
        <f>'Master Lot Table'!Y107</f>
        <v>0</v>
      </c>
      <c r="N107" s="274">
        <f>'Master Lot Table'!Z107</f>
        <v>0</v>
      </c>
      <c r="O107" s="292">
        <f>'Master Lot Table'!AA107</f>
        <v>0</v>
      </c>
      <c r="P107" s="293">
        <f>'Master Lot Table'!AB107</f>
        <v>0</v>
      </c>
      <c r="Q107" s="294">
        <f>'Master Lot Table'!AC107</f>
        <v>0</v>
      </c>
    </row>
    <row r="108" spans="2:17" s="287" customFormat="1" ht="13.5">
      <c r="B108" s="278" t="s">
        <v>6</v>
      </c>
      <c r="C108" s="279"/>
      <c r="D108" s="279"/>
      <c r="E108" s="279"/>
      <c r="F108" s="279"/>
      <c r="G108" s="279"/>
      <c r="H108" s="280"/>
      <c r="I108" s="281">
        <f>'Master Lot Table'!U108</f>
        <v>0</v>
      </c>
      <c r="J108" s="282">
        <f>'Master Lot Table'!V108</f>
        <v>0</v>
      </c>
      <c r="K108" s="283"/>
      <c r="L108" s="282">
        <f>'Master Lot Table'!X108</f>
        <v>0</v>
      </c>
      <c r="M108" s="282">
        <f>'Master Lot Table'!Y108</f>
        <v>0</v>
      </c>
      <c r="N108" s="282">
        <f>'Master Lot Table'!Z108</f>
        <v>0</v>
      </c>
      <c r="O108" s="284">
        <f>'Master Lot Table'!AA108</f>
        <v>0</v>
      </c>
      <c r="P108" s="285">
        <f>'Master Lot Table'!AB108</f>
        <v>0</v>
      </c>
      <c r="Q108" s="286">
        <f>'Master Lot Table'!AC108</f>
        <v>0</v>
      </c>
    </row>
    <row r="109" spans="2:17" s="287" customFormat="1" ht="13.5">
      <c r="B109" s="288" t="s">
        <v>6</v>
      </c>
      <c r="C109" s="289"/>
      <c r="D109" s="289"/>
      <c r="E109" s="289"/>
      <c r="F109" s="289"/>
      <c r="G109" s="289"/>
      <c r="H109" s="227"/>
      <c r="I109" s="290">
        <f>'Master Lot Table'!U109</f>
        <v>0</v>
      </c>
      <c r="J109" s="274">
        <f>'Master Lot Table'!V109</f>
        <v>0</v>
      </c>
      <c r="K109" s="291"/>
      <c r="L109" s="274">
        <f>'Master Lot Table'!X109</f>
        <v>0</v>
      </c>
      <c r="M109" s="274">
        <f>'Master Lot Table'!Y109</f>
        <v>0</v>
      </c>
      <c r="N109" s="274">
        <f>'Master Lot Table'!Z109</f>
        <v>0</v>
      </c>
      <c r="O109" s="292">
        <f>'Master Lot Table'!AA109</f>
        <v>0</v>
      </c>
      <c r="P109" s="293">
        <f>'Master Lot Table'!AB109</f>
        <v>0</v>
      </c>
      <c r="Q109" s="294">
        <f>'Master Lot Table'!AC109</f>
        <v>0</v>
      </c>
    </row>
    <row r="110" spans="2:17" s="287" customFormat="1" ht="13.5">
      <c r="B110" s="278" t="s">
        <v>6</v>
      </c>
      <c r="C110" s="279"/>
      <c r="D110" s="279"/>
      <c r="E110" s="279"/>
      <c r="F110" s="279"/>
      <c r="G110" s="279"/>
      <c r="H110" s="280"/>
      <c r="I110" s="281">
        <f>'Master Lot Table'!U110</f>
        <v>0</v>
      </c>
      <c r="J110" s="282">
        <f>'Master Lot Table'!V110</f>
        <v>0</v>
      </c>
      <c r="K110" s="283"/>
      <c r="L110" s="282">
        <f>'Master Lot Table'!X110</f>
        <v>0</v>
      </c>
      <c r="M110" s="282">
        <f>'Master Lot Table'!Y110</f>
        <v>0</v>
      </c>
      <c r="N110" s="282">
        <f>'Master Lot Table'!Z110</f>
        <v>0</v>
      </c>
      <c r="O110" s="284">
        <f>'Master Lot Table'!AA110</f>
        <v>0</v>
      </c>
      <c r="P110" s="285">
        <f>'Master Lot Table'!AB110</f>
        <v>0</v>
      </c>
      <c r="Q110" s="286">
        <f>'Master Lot Table'!AC110</f>
        <v>0</v>
      </c>
    </row>
    <row r="111" spans="2:17" s="287" customFormat="1" ht="13.5">
      <c r="B111" s="288" t="s">
        <v>6</v>
      </c>
      <c r="C111" s="289"/>
      <c r="D111" s="289"/>
      <c r="E111" s="289"/>
      <c r="F111" s="289"/>
      <c r="G111" s="289"/>
      <c r="H111" s="227"/>
      <c r="I111" s="290">
        <f>'Master Lot Table'!U111</f>
        <v>0</v>
      </c>
      <c r="J111" s="274">
        <f>'Master Lot Table'!V111</f>
        <v>0</v>
      </c>
      <c r="K111" s="291"/>
      <c r="L111" s="274">
        <f>'Master Lot Table'!X111</f>
        <v>0</v>
      </c>
      <c r="M111" s="274">
        <f>'Master Lot Table'!Y111</f>
        <v>0</v>
      </c>
      <c r="N111" s="274">
        <f>'Master Lot Table'!Z111</f>
        <v>0</v>
      </c>
      <c r="O111" s="292">
        <f>'Master Lot Table'!AA111</f>
        <v>0</v>
      </c>
      <c r="P111" s="293">
        <f>'Master Lot Table'!AB111</f>
        <v>0</v>
      </c>
      <c r="Q111" s="294">
        <f>'Master Lot Table'!AC111</f>
        <v>0</v>
      </c>
    </row>
    <row r="112" spans="2:17" s="287" customFormat="1" ht="13.5">
      <c r="B112" s="278" t="s">
        <v>6</v>
      </c>
      <c r="C112" s="279"/>
      <c r="D112" s="279"/>
      <c r="E112" s="279"/>
      <c r="F112" s="279"/>
      <c r="G112" s="279"/>
      <c r="H112" s="280"/>
      <c r="I112" s="281">
        <f>'Master Lot Table'!U112</f>
        <v>0</v>
      </c>
      <c r="J112" s="282">
        <f>'Master Lot Table'!V112</f>
        <v>0</v>
      </c>
      <c r="K112" s="283"/>
      <c r="L112" s="282">
        <f>'Master Lot Table'!X112</f>
        <v>0</v>
      </c>
      <c r="M112" s="282">
        <f>'Master Lot Table'!Y112</f>
        <v>0</v>
      </c>
      <c r="N112" s="282">
        <f>'Master Lot Table'!Z112</f>
        <v>0</v>
      </c>
      <c r="O112" s="284">
        <f>'Master Lot Table'!AA112</f>
        <v>0</v>
      </c>
      <c r="P112" s="285">
        <f>'Master Lot Table'!AB112</f>
        <v>0</v>
      </c>
      <c r="Q112" s="286">
        <f>'Master Lot Table'!AC112</f>
        <v>0</v>
      </c>
    </row>
    <row r="113" spans="2:17" s="287" customFormat="1" ht="13.5">
      <c r="B113" s="288" t="s">
        <v>6</v>
      </c>
      <c r="C113" s="289"/>
      <c r="D113" s="289"/>
      <c r="E113" s="289"/>
      <c r="F113" s="289"/>
      <c r="G113" s="289"/>
      <c r="H113" s="227"/>
      <c r="I113" s="290">
        <f>'Master Lot Table'!U113</f>
        <v>0</v>
      </c>
      <c r="J113" s="274">
        <f>'Master Lot Table'!V113</f>
        <v>0</v>
      </c>
      <c r="K113" s="291"/>
      <c r="L113" s="274">
        <f>'Master Lot Table'!X113</f>
        <v>0</v>
      </c>
      <c r="M113" s="274">
        <f>'Master Lot Table'!Y113</f>
        <v>0</v>
      </c>
      <c r="N113" s="274">
        <f>'Master Lot Table'!Z113</f>
        <v>0</v>
      </c>
      <c r="O113" s="292">
        <f>'Master Lot Table'!AA113</f>
        <v>0</v>
      </c>
      <c r="P113" s="293">
        <f>'Master Lot Table'!AB113</f>
        <v>0</v>
      </c>
      <c r="Q113" s="294">
        <f>'Master Lot Table'!AC113</f>
        <v>0</v>
      </c>
    </row>
    <row r="114" spans="2:17" s="287" customFormat="1" ht="13.5">
      <c r="B114" s="278" t="s">
        <v>6</v>
      </c>
      <c r="C114" s="279"/>
      <c r="D114" s="279"/>
      <c r="E114" s="279"/>
      <c r="F114" s="279"/>
      <c r="G114" s="279"/>
      <c r="H114" s="280"/>
      <c r="I114" s="281">
        <f>'Master Lot Table'!U114</f>
        <v>0</v>
      </c>
      <c r="J114" s="282">
        <f>'Master Lot Table'!V114</f>
        <v>0</v>
      </c>
      <c r="K114" s="283"/>
      <c r="L114" s="282">
        <f>'Master Lot Table'!X114</f>
        <v>0</v>
      </c>
      <c r="M114" s="282">
        <f>'Master Lot Table'!Y114</f>
        <v>0</v>
      </c>
      <c r="N114" s="282">
        <f>'Master Lot Table'!Z114</f>
        <v>0</v>
      </c>
      <c r="O114" s="284">
        <f>'Master Lot Table'!AA114</f>
        <v>0</v>
      </c>
      <c r="P114" s="285">
        <f>'Master Lot Table'!AB114</f>
        <v>0</v>
      </c>
      <c r="Q114" s="286">
        <f>'Master Lot Table'!AC114</f>
        <v>0</v>
      </c>
    </row>
    <row r="115" spans="2:17" s="287" customFormat="1" ht="13.5">
      <c r="B115" s="288" t="s">
        <v>6</v>
      </c>
      <c r="C115" s="289"/>
      <c r="D115" s="289"/>
      <c r="E115" s="289"/>
      <c r="F115" s="289"/>
      <c r="G115" s="289"/>
      <c r="H115" s="227"/>
      <c r="I115" s="290">
        <f>'Master Lot Table'!U115</f>
        <v>0</v>
      </c>
      <c r="J115" s="274">
        <f>'Master Lot Table'!V115</f>
        <v>0</v>
      </c>
      <c r="K115" s="291"/>
      <c r="L115" s="274">
        <f>'Master Lot Table'!X115</f>
        <v>0</v>
      </c>
      <c r="M115" s="274">
        <f>'Master Lot Table'!Y115</f>
        <v>0</v>
      </c>
      <c r="N115" s="274">
        <f>'Master Lot Table'!Z115</f>
        <v>0</v>
      </c>
      <c r="O115" s="292">
        <f>'Master Lot Table'!AA115</f>
        <v>0</v>
      </c>
      <c r="P115" s="293">
        <f>'Master Lot Table'!AB115</f>
        <v>0</v>
      </c>
      <c r="Q115" s="294">
        <f>'Master Lot Table'!AC115</f>
        <v>0</v>
      </c>
    </row>
    <row r="116" spans="2:17" s="287" customFormat="1" ht="13.5">
      <c r="B116" s="278" t="s">
        <v>6</v>
      </c>
      <c r="C116" s="279"/>
      <c r="D116" s="279"/>
      <c r="E116" s="279"/>
      <c r="F116" s="279"/>
      <c r="G116" s="279"/>
      <c r="H116" s="280"/>
      <c r="I116" s="281">
        <f>'Master Lot Table'!U116</f>
        <v>0</v>
      </c>
      <c r="J116" s="282">
        <f>'Master Lot Table'!V116</f>
        <v>0</v>
      </c>
      <c r="K116" s="283"/>
      <c r="L116" s="282">
        <f>'Master Lot Table'!X116</f>
        <v>0</v>
      </c>
      <c r="M116" s="282">
        <f>'Master Lot Table'!Y116</f>
        <v>0</v>
      </c>
      <c r="N116" s="282">
        <f>'Master Lot Table'!Z116</f>
        <v>0</v>
      </c>
      <c r="O116" s="284">
        <f>'Master Lot Table'!AA116</f>
        <v>0</v>
      </c>
      <c r="P116" s="285">
        <f>'Master Lot Table'!AB116</f>
        <v>0</v>
      </c>
      <c r="Q116" s="286">
        <f>'Master Lot Table'!AC116</f>
        <v>0</v>
      </c>
    </row>
    <row r="117" spans="2:17" s="287" customFormat="1" ht="13.5">
      <c r="B117" s="288" t="s">
        <v>6</v>
      </c>
      <c r="C117" s="289"/>
      <c r="D117" s="289"/>
      <c r="E117" s="289"/>
      <c r="F117" s="289"/>
      <c r="G117" s="289"/>
      <c r="H117" s="227"/>
      <c r="I117" s="290">
        <f>'Master Lot Table'!U117</f>
        <v>0</v>
      </c>
      <c r="J117" s="274">
        <f>'Master Lot Table'!V117</f>
        <v>0</v>
      </c>
      <c r="K117" s="291"/>
      <c r="L117" s="274">
        <f>'Master Lot Table'!X117</f>
        <v>0</v>
      </c>
      <c r="M117" s="274">
        <f>'Master Lot Table'!Y117</f>
        <v>0</v>
      </c>
      <c r="N117" s="274">
        <f>'Master Lot Table'!Z117</f>
        <v>0</v>
      </c>
      <c r="O117" s="292">
        <f>'Master Lot Table'!AA117</f>
        <v>0</v>
      </c>
      <c r="P117" s="293">
        <f>'Master Lot Table'!AB117</f>
        <v>0</v>
      </c>
      <c r="Q117" s="294">
        <f>'Master Lot Table'!AC117</f>
        <v>0</v>
      </c>
    </row>
    <row r="118" spans="2:17" s="287" customFormat="1" ht="13.5">
      <c r="B118" s="278" t="s">
        <v>6</v>
      </c>
      <c r="C118" s="279"/>
      <c r="D118" s="279"/>
      <c r="E118" s="279"/>
      <c r="F118" s="279"/>
      <c r="G118" s="279"/>
      <c r="H118" s="280"/>
      <c r="I118" s="281">
        <f>'Master Lot Table'!U118</f>
        <v>0</v>
      </c>
      <c r="J118" s="282">
        <f>'Master Lot Table'!V118</f>
        <v>0</v>
      </c>
      <c r="K118" s="283"/>
      <c r="L118" s="282">
        <f>'Master Lot Table'!X118</f>
        <v>0</v>
      </c>
      <c r="M118" s="282">
        <f>'Master Lot Table'!Y118</f>
        <v>0</v>
      </c>
      <c r="N118" s="282">
        <f>'Master Lot Table'!Z118</f>
        <v>0</v>
      </c>
      <c r="O118" s="284">
        <f>'Master Lot Table'!AA118</f>
        <v>0</v>
      </c>
      <c r="P118" s="285">
        <f>'Master Lot Table'!AB118</f>
        <v>0</v>
      </c>
      <c r="Q118" s="286">
        <f>'Master Lot Table'!AC118</f>
        <v>0</v>
      </c>
    </row>
    <row r="119" spans="2:17" s="287" customFormat="1" ht="13.5">
      <c r="B119" s="288" t="s">
        <v>6</v>
      </c>
      <c r="C119" s="289"/>
      <c r="D119" s="289"/>
      <c r="E119" s="289"/>
      <c r="F119" s="289"/>
      <c r="G119" s="289"/>
      <c r="H119" s="227"/>
      <c r="I119" s="290">
        <f>'Master Lot Table'!U119</f>
        <v>0</v>
      </c>
      <c r="J119" s="274">
        <f>'Master Lot Table'!V119</f>
        <v>0</v>
      </c>
      <c r="K119" s="291"/>
      <c r="L119" s="274">
        <f>'Master Lot Table'!X119</f>
        <v>0</v>
      </c>
      <c r="M119" s="274">
        <f>'Master Lot Table'!Y119</f>
        <v>0</v>
      </c>
      <c r="N119" s="274">
        <f>'Master Lot Table'!Z119</f>
        <v>0</v>
      </c>
      <c r="O119" s="292">
        <f>'Master Lot Table'!AA119</f>
        <v>0</v>
      </c>
      <c r="P119" s="293">
        <f>'Master Lot Table'!AB119</f>
        <v>0</v>
      </c>
      <c r="Q119" s="294">
        <f>'Master Lot Table'!AC119</f>
        <v>0</v>
      </c>
    </row>
    <row r="120" spans="2:17" s="287" customFormat="1" ht="13.5">
      <c r="B120" s="278" t="s">
        <v>6</v>
      </c>
      <c r="C120" s="279"/>
      <c r="D120" s="279"/>
      <c r="E120" s="279"/>
      <c r="F120" s="279"/>
      <c r="G120" s="279"/>
      <c r="H120" s="280"/>
      <c r="I120" s="281">
        <f>'Master Lot Table'!U120</f>
        <v>0</v>
      </c>
      <c r="J120" s="282">
        <f>'Master Lot Table'!V120</f>
        <v>0</v>
      </c>
      <c r="K120" s="283"/>
      <c r="L120" s="282">
        <f>'Master Lot Table'!X120</f>
        <v>0</v>
      </c>
      <c r="M120" s="282">
        <f>'Master Lot Table'!Y120</f>
        <v>0</v>
      </c>
      <c r="N120" s="282">
        <f>'Master Lot Table'!Z120</f>
        <v>0</v>
      </c>
      <c r="O120" s="284">
        <f>'Master Lot Table'!AA120</f>
        <v>0</v>
      </c>
      <c r="P120" s="285">
        <f>'Master Lot Table'!AB120</f>
        <v>0</v>
      </c>
      <c r="Q120" s="286">
        <f>'Master Lot Table'!AC120</f>
        <v>0</v>
      </c>
    </row>
    <row r="121" spans="2:17" s="287" customFormat="1" ht="13.5">
      <c r="B121" s="288" t="s">
        <v>6</v>
      </c>
      <c r="C121" s="289"/>
      <c r="D121" s="289"/>
      <c r="E121" s="289"/>
      <c r="F121" s="289"/>
      <c r="G121" s="289"/>
      <c r="H121" s="227"/>
      <c r="I121" s="290">
        <f>'Master Lot Table'!U121</f>
        <v>0</v>
      </c>
      <c r="J121" s="274">
        <f>'Master Lot Table'!V121</f>
        <v>0</v>
      </c>
      <c r="K121" s="291"/>
      <c r="L121" s="274">
        <f>'Master Lot Table'!X121</f>
        <v>0</v>
      </c>
      <c r="M121" s="274">
        <f>'Master Lot Table'!Y121</f>
        <v>0</v>
      </c>
      <c r="N121" s="274">
        <f>'Master Lot Table'!Z121</f>
        <v>0</v>
      </c>
      <c r="O121" s="292">
        <f>'Master Lot Table'!AA121</f>
        <v>0</v>
      </c>
      <c r="P121" s="293">
        <f>'Master Lot Table'!AB121</f>
        <v>0</v>
      </c>
      <c r="Q121" s="294">
        <f>'Master Lot Table'!AC121</f>
        <v>0</v>
      </c>
    </row>
    <row r="122" spans="2:17" s="287" customFormat="1" ht="13.5">
      <c r="B122" s="278" t="s">
        <v>6</v>
      </c>
      <c r="C122" s="279"/>
      <c r="D122" s="279"/>
      <c r="E122" s="279"/>
      <c r="F122" s="279"/>
      <c r="G122" s="279"/>
      <c r="H122" s="280"/>
      <c r="I122" s="281">
        <f>'Master Lot Table'!U122</f>
        <v>0</v>
      </c>
      <c r="J122" s="282">
        <f>'Master Lot Table'!V122</f>
        <v>0</v>
      </c>
      <c r="K122" s="283"/>
      <c r="L122" s="282">
        <f>'Master Lot Table'!X122</f>
        <v>0</v>
      </c>
      <c r="M122" s="282">
        <f>'Master Lot Table'!Y122</f>
        <v>0</v>
      </c>
      <c r="N122" s="282">
        <f>'Master Lot Table'!Z122</f>
        <v>0</v>
      </c>
      <c r="O122" s="284">
        <f>'Master Lot Table'!AA122</f>
        <v>0</v>
      </c>
      <c r="P122" s="285">
        <f>'Master Lot Table'!AB122</f>
        <v>0</v>
      </c>
      <c r="Q122" s="286">
        <f>'Master Lot Table'!AC122</f>
        <v>0</v>
      </c>
    </row>
    <row r="123" spans="2:17" s="287" customFormat="1" ht="13.5">
      <c r="B123" s="288" t="s">
        <v>6</v>
      </c>
      <c r="C123" s="289"/>
      <c r="D123" s="289"/>
      <c r="E123" s="289"/>
      <c r="F123" s="289"/>
      <c r="G123" s="289"/>
      <c r="H123" s="227"/>
      <c r="I123" s="290">
        <f>'Master Lot Table'!U123</f>
        <v>0</v>
      </c>
      <c r="J123" s="274">
        <f>'Master Lot Table'!V123</f>
        <v>0</v>
      </c>
      <c r="K123" s="291"/>
      <c r="L123" s="274">
        <f>'Master Lot Table'!X123</f>
        <v>0</v>
      </c>
      <c r="M123" s="274">
        <f>'Master Lot Table'!Y123</f>
        <v>0</v>
      </c>
      <c r="N123" s="274">
        <f>'Master Lot Table'!Z123</f>
        <v>0</v>
      </c>
      <c r="O123" s="292">
        <f>'Master Lot Table'!AA123</f>
        <v>0</v>
      </c>
      <c r="P123" s="293">
        <f>'Master Lot Table'!AB123</f>
        <v>0</v>
      </c>
      <c r="Q123" s="294">
        <f>'Master Lot Table'!AC123</f>
        <v>0</v>
      </c>
    </row>
    <row r="124" spans="2:17" s="287" customFormat="1" ht="13.5">
      <c r="B124" s="278" t="s">
        <v>6</v>
      </c>
      <c r="C124" s="279"/>
      <c r="D124" s="279"/>
      <c r="E124" s="279"/>
      <c r="F124" s="279"/>
      <c r="G124" s="279"/>
      <c r="H124" s="280"/>
      <c r="I124" s="281">
        <f>'Master Lot Table'!U124</f>
        <v>0</v>
      </c>
      <c r="J124" s="282">
        <f>'Master Lot Table'!V124</f>
        <v>0</v>
      </c>
      <c r="K124" s="283"/>
      <c r="L124" s="282">
        <f>'Master Lot Table'!X124</f>
        <v>0</v>
      </c>
      <c r="M124" s="282">
        <f>'Master Lot Table'!Y124</f>
        <v>0</v>
      </c>
      <c r="N124" s="282">
        <f>'Master Lot Table'!Z124</f>
        <v>0</v>
      </c>
      <c r="O124" s="284">
        <f>'Master Lot Table'!AA124</f>
        <v>0</v>
      </c>
      <c r="P124" s="285">
        <f>'Master Lot Table'!AB124</f>
        <v>0</v>
      </c>
      <c r="Q124" s="286">
        <f>'Master Lot Table'!AC124</f>
        <v>0</v>
      </c>
    </row>
    <row r="125" spans="2:17" s="287" customFormat="1" ht="13.5">
      <c r="B125" s="288" t="s">
        <v>6</v>
      </c>
      <c r="C125" s="289"/>
      <c r="D125" s="289"/>
      <c r="E125" s="289"/>
      <c r="F125" s="289"/>
      <c r="G125" s="289"/>
      <c r="H125" s="227"/>
      <c r="I125" s="290">
        <f>'Master Lot Table'!U125</f>
        <v>0</v>
      </c>
      <c r="J125" s="274">
        <f>'Master Lot Table'!V125</f>
        <v>0</v>
      </c>
      <c r="K125" s="291"/>
      <c r="L125" s="274">
        <f>'Master Lot Table'!X125</f>
        <v>0</v>
      </c>
      <c r="M125" s="274">
        <f>'Master Lot Table'!Y125</f>
        <v>0</v>
      </c>
      <c r="N125" s="274">
        <f>'Master Lot Table'!Z125</f>
        <v>0</v>
      </c>
      <c r="O125" s="292">
        <f>'Master Lot Table'!AA125</f>
        <v>0</v>
      </c>
      <c r="P125" s="293">
        <f>'Master Lot Table'!AB125</f>
        <v>0</v>
      </c>
      <c r="Q125" s="294">
        <f>'Master Lot Table'!AC125</f>
        <v>0</v>
      </c>
    </row>
    <row r="126" spans="2:17" s="287" customFormat="1" ht="13.5">
      <c r="B126" s="278" t="s">
        <v>6</v>
      </c>
      <c r="C126" s="279"/>
      <c r="D126" s="279"/>
      <c r="E126" s="279"/>
      <c r="F126" s="279"/>
      <c r="G126" s="279"/>
      <c r="H126" s="280"/>
      <c r="I126" s="281">
        <f>'Master Lot Table'!U126</f>
        <v>0</v>
      </c>
      <c r="J126" s="282">
        <f>'Master Lot Table'!V126</f>
        <v>0</v>
      </c>
      <c r="K126" s="283"/>
      <c r="L126" s="282">
        <f>'Master Lot Table'!X126</f>
        <v>0</v>
      </c>
      <c r="M126" s="282">
        <f>'Master Lot Table'!Y126</f>
        <v>0</v>
      </c>
      <c r="N126" s="282">
        <f>'Master Lot Table'!Z126</f>
        <v>0</v>
      </c>
      <c r="O126" s="284">
        <f>'Master Lot Table'!AA126</f>
        <v>0</v>
      </c>
      <c r="P126" s="285">
        <f>'Master Lot Table'!AB126</f>
        <v>0</v>
      </c>
      <c r="Q126" s="286">
        <f>'Master Lot Table'!AC126</f>
        <v>0</v>
      </c>
    </row>
    <row r="127" spans="2:17" s="287" customFormat="1" ht="13.5">
      <c r="B127" s="288" t="s">
        <v>6</v>
      </c>
      <c r="C127" s="289"/>
      <c r="D127" s="289"/>
      <c r="E127" s="289"/>
      <c r="F127" s="289"/>
      <c r="G127" s="289"/>
      <c r="H127" s="227"/>
      <c r="I127" s="290">
        <f>'Master Lot Table'!U127</f>
        <v>0</v>
      </c>
      <c r="J127" s="274">
        <f>'Master Lot Table'!V127</f>
        <v>0</v>
      </c>
      <c r="K127" s="291"/>
      <c r="L127" s="274">
        <f>'Master Lot Table'!X127</f>
        <v>0</v>
      </c>
      <c r="M127" s="274">
        <f>'Master Lot Table'!Y127</f>
        <v>0</v>
      </c>
      <c r="N127" s="274">
        <f>'Master Lot Table'!Z127</f>
        <v>0</v>
      </c>
      <c r="O127" s="292">
        <f>'Master Lot Table'!AA127</f>
        <v>0</v>
      </c>
      <c r="P127" s="293">
        <f>'Master Lot Table'!AB127</f>
        <v>0</v>
      </c>
      <c r="Q127" s="294">
        <f>'Master Lot Table'!AC127</f>
        <v>0</v>
      </c>
    </row>
    <row r="128" spans="2:17" s="287" customFormat="1" ht="13.5">
      <c r="B128" s="278" t="s">
        <v>6</v>
      </c>
      <c r="C128" s="279"/>
      <c r="D128" s="279"/>
      <c r="E128" s="279"/>
      <c r="F128" s="279"/>
      <c r="G128" s="279"/>
      <c r="H128" s="280"/>
      <c r="I128" s="281">
        <f>'Master Lot Table'!U128</f>
        <v>0</v>
      </c>
      <c r="J128" s="282">
        <f>'Master Lot Table'!V128</f>
        <v>0</v>
      </c>
      <c r="K128" s="283"/>
      <c r="L128" s="282">
        <f>'Master Lot Table'!X128</f>
        <v>0</v>
      </c>
      <c r="M128" s="282">
        <f>'Master Lot Table'!Y128</f>
        <v>0</v>
      </c>
      <c r="N128" s="282">
        <f>'Master Lot Table'!Z128</f>
        <v>0</v>
      </c>
      <c r="O128" s="284">
        <f>'Master Lot Table'!AA128</f>
        <v>0</v>
      </c>
      <c r="P128" s="285">
        <f>'Master Lot Table'!AB128</f>
        <v>0</v>
      </c>
      <c r="Q128" s="286">
        <f>'Master Lot Table'!AC128</f>
        <v>0</v>
      </c>
    </row>
    <row r="129" spans="2:17" s="287" customFormat="1" ht="13.5">
      <c r="B129" s="288" t="s">
        <v>6</v>
      </c>
      <c r="C129" s="289"/>
      <c r="D129" s="289"/>
      <c r="E129" s="289"/>
      <c r="F129" s="289"/>
      <c r="G129" s="289"/>
      <c r="H129" s="227"/>
      <c r="I129" s="290">
        <f>'Master Lot Table'!U129</f>
        <v>0</v>
      </c>
      <c r="J129" s="274">
        <f>'Master Lot Table'!V129</f>
        <v>0</v>
      </c>
      <c r="K129" s="291"/>
      <c r="L129" s="274">
        <f>'Master Lot Table'!X129</f>
        <v>0</v>
      </c>
      <c r="M129" s="274">
        <f>'Master Lot Table'!Y129</f>
        <v>0</v>
      </c>
      <c r="N129" s="274">
        <f>'Master Lot Table'!Z129</f>
        <v>0</v>
      </c>
      <c r="O129" s="292">
        <f>'Master Lot Table'!AA129</f>
        <v>0</v>
      </c>
      <c r="P129" s="293">
        <f>'Master Lot Table'!AB129</f>
        <v>0</v>
      </c>
      <c r="Q129" s="294">
        <f>'Master Lot Table'!AC129</f>
        <v>0</v>
      </c>
    </row>
    <row r="130" spans="2:17" s="287" customFormat="1" ht="13.5">
      <c r="B130" s="278" t="s">
        <v>6</v>
      </c>
      <c r="C130" s="279"/>
      <c r="D130" s="279"/>
      <c r="E130" s="279"/>
      <c r="F130" s="279"/>
      <c r="G130" s="279"/>
      <c r="H130" s="280"/>
      <c r="I130" s="281">
        <f>'Master Lot Table'!U130</f>
        <v>0</v>
      </c>
      <c r="J130" s="282">
        <f>'Master Lot Table'!V130</f>
        <v>0</v>
      </c>
      <c r="K130" s="283"/>
      <c r="L130" s="282">
        <f>'Master Lot Table'!X130</f>
        <v>0</v>
      </c>
      <c r="M130" s="282">
        <f>'Master Lot Table'!Y130</f>
        <v>0</v>
      </c>
      <c r="N130" s="282">
        <f>'Master Lot Table'!Z130</f>
        <v>0</v>
      </c>
      <c r="O130" s="284">
        <f>'Master Lot Table'!AA130</f>
        <v>0</v>
      </c>
      <c r="P130" s="285">
        <f>'Master Lot Table'!AB130</f>
        <v>0</v>
      </c>
      <c r="Q130" s="286">
        <f>'Master Lot Table'!AC130</f>
        <v>0</v>
      </c>
    </row>
    <row r="131" spans="2:17" s="287" customFormat="1" ht="13.5">
      <c r="B131" s="288" t="s">
        <v>6</v>
      </c>
      <c r="C131" s="289"/>
      <c r="D131" s="289"/>
      <c r="E131" s="289"/>
      <c r="F131" s="289"/>
      <c r="G131" s="289"/>
      <c r="H131" s="227"/>
      <c r="I131" s="290">
        <f>'Master Lot Table'!U131</f>
        <v>0</v>
      </c>
      <c r="J131" s="274">
        <f>'Master Lot Table'!V131</f>
        <v>0</v>
      </c>
      <c r="K131" s="291"/>
      <c r="L131" s="274">
        <f>'Master Lot Table'!X131</f>
        <v>0</v>
      </c>
      <c r="M131" s="274">
        <f>'Master Lot Table'!Y131</f>
        <v>0</v>
      </c>
      <c r="N131" s="274">
        <f>'Master Lot Table'!Z131</f>
        <v>0</v>
      </c>
      <c r="O131" s="292">
        <f>'Master Lot Table'!AA131</f>
        <v>0</v>
      </c>
      <c r="P131" s="293">
        <f>'Master Lot Table'!AB131</f>
        <v>0</v>
      </c>
      <c r="Q131" s="294">
        <f>'Master Lot Table'!AC131</f>
        <v>0</v>
      </c>
    </row>
    <row r="132" spans="2:17" s="287" customFormat="1" ht="13.5">
      <c r="B132" s="278" t="s">
        <v>6</v>
      </c>
      <c r="C132" s="279"/>
      <c r="D132" s="279"/>
      <c r="E132" s="279"/>
      <c r="F132" s="279"/>
      <c r="G132" s="279"/>
      <c r="H132" s="280"/>
      <c r="I132" s="281">
        <f>'Master Lot Table'!U132</f>
        <v>0</v>
      </c>
      <c r="J132" s="282">
        <f>'Master Lot Table'!V132</f>
        <v>0</v>
      </c>
      <c r="K132" s="283"/>
      <c r="L132" s="282">
        <f>'Master Lot Table'!X132</f>
        <v>0</v>
      </c>
      <c r="M132" s="282">
        <f>'Master Lot Table'!Y132</f>
        <v>0</v>
      </c>
      <c r="N132" s="282">
        <f>'Master Lot Table'!Z132</f>
        <v>0</v>
      </c>
      <c r="O132" s="284">
        <f>'Master Lot Table'!AA132</f>
        <v>0</v>
      </c>
      <c r="P132" s="285">
        <f>'Master Lot Table'!AB132</f>
        <v>0</v>
      </c>
      <c r="Q132" s="286">
        <f>'Master Lot Table'!AC132</f>
        <v>0</v>
      </c>
    </row>
    <row r="133" spans="2:17" s="287" customFormat="1" ht="13.5">
      <c r="B133" s="288" t="s">
        <v>6</v>
      </c>
      <c r="C133" s="289"/>
      <c r="D133" s="289"/>
      <c r="E133" s="289"/>
      <c r="F133" s="289"/>
      <c r="G133" s="289"/>
      <c r="H133" s="227"/>
      <c r="I133" s="290">
        <f>'Master Lot Table'!U133</f>
        <v>0</v>
      </c>
      <c r="J133" s="274">
        <f>'Master Lot Table'!V133</f>
        <v>0</v>
      </c>
      <c r="K133" s="291"/>
      <c r="L133" s="274">
        <f>'Master Lot Table'!X133</f>
        <v>0</v>
      </c>
      <c r="M133" s="274">
        <f>'Master Lot Table'!Y133</f>
        <v>0</v>
      </c>
      <c r="N133" s="274">
        <f>'Master Lot Table'!Z133</f>
        <v>0</v>
      </c>
      <c r="O133" s="292">
        <f>'Master Lot Table'!AA133</f>
        <v>0</v>
      </c>
      <c r="P133" s="293">
        <f>'Master Lot Table'!AB133</f>
        <v>0</v>
      </c>
      <c r="Q133" s="294">
        <f>'Master Lot Table'!AC133</f>
        <v>0</v>
      </c>
    </row>
    <row r="134" spans="2:17" s="287" customFormat="1" ht="13.5">
      <c r="B134" s="278" t="s">
        <v>6</v>
      </c>
      <c r="C134" s="279"/>
      <c r="D134" s="279"/>
      <c r="E134" s="279"/>
      <c r="F134" s="279"/>
      <c r="G134" s="279"/>
      <c r="H134" s="280"/>
      <c r="I134" s="281">
        <f>'Master Lot Table'!U134</f>
        <v>0</v>
      </c>
      <c r="J134" s="282">
        <f>'Master Lot Table'!V134</f>
        <v>0</v>
      </c>
      <c r="K134" s="283"/>
      <c r="L134" s="282">
        <f>'Master Lot Table'!X134</f>
        <v>0</v>
      </c>
      <c r="M134" s="282">
        <f>'Master Lot Table'!Y134</f>
        <v>0</v>
      </c>
      <c r="N134" s="282">
        <f>'Master Lot Table'!Z134</f>
        <v>0</v>
      </c>
      <c r="O134" s="284">
        <f>'Master Lot Table'!AA134</f>
        <v>0</v>
      </c>
      <c r="P134" s="285">
        <f>'Master Lot Table'!AB134</f>
        <v>0</v>
      </c>
      <c r="Q134" s="286">
        <f>'Master Lot Table'!AC134</f>
        <v>0</v>
      </c>
    </row>
    <row r="135" spans="2:17" s="287" customFormat="1" ht="13.5">
      <c r="B135" s="288" t="s">
        <v>6</v>
      </c>
      <c r="C135" s="289"/>
      <c r="D135" s="289"/>
      <c r="E135" s="289"/>
      <c r="F135" s="289"/>
      <c r="G135" s="289"/>
      <c r="H135" s="227"/>
      <c r="I135" s="290">
        <f>'Master Lot Table'!U135</f>
        <v>0</v>
      </c>
      <c r="J135" s="274">
        <f>'Master Lot Table'!V135</f>
        <v>0</v>
      </c>
      <c r="K135" s="291"/>
      <c r="L135" s="274">
        <f>'Master Lot Table'!X135</f>
        <v>0</v>
      </c>
      <c r="M135" s="274">
        <f>'Master Lot Table'!Y135</f>
        <v>0</v>
      </c>
      <c r="N135" s="274">
        <f>'Master Lot Table'!Z135</f>
        <v>0</v>
      </c>
      <c r="O135" s="292">
        <f>'Master Lot Table'!AA135</f>
        <v>0</v>
      </c>
      <c r="P135" s="293">
        <f>'Master Lot Table'!AB135</f>
        <v>0</v>
      </c>
      <c r="Q135" s="294">
        <f>'Master Lot Table'!AC135</f>
        <v>0</v>
      </c>
    </row>
    <row r="136" spans="2:17" s="287" customFormat="1" ht="13.5">
      <c r="B136" s="278" t="s">
        <v>6</v>
      </c>
      <c r="C136" s="279"/>
      <c r="D136" s="279"/>
      <c r="E136" s="279"/>
      <c r="F136" s="279"/>
      <c r="G136" s="279"/>
      <c r="H136" s="280"/>
      <c r="I136" s="281">
        <f>'Master Lot Table'!U136</f>
        <v>0</v>
      </c>
      <c r="J136" s="282">
        <f>'Master Lot Table'!V136</f>
        <v>0</v>
      </c>
      <c r="K136" s="283"/>
      <c r="L136" s="282">
        <f>'Master Lot Table'!X136</f>
        <v>0</v>
      </c>
      <c r="M136" s="282">
        <f>'Master Lot Table'!Y136</f>
        <v>0</v>
      </c>
      <c r="N136" s="282">
        <f>'Master Lot Table'!Z136</f>
        <v>0</v>
      </c>
      <c r="O136" s="284">
        <f>'Master Lot Table'!AA136</f>
        <v>0</v>
      </c>
      <c r="P136" s="285">
        <f>'Master Lot Table'!AB136</f>
        <v>0</v>
      </c>
      <c r="Q136" s="286">
        <f>'Master Lot Table'!AC136</f>
        <v>0</v>
      </c>
    </row>
    <row r="137" spans="2:17" s="287" customFormat="1" ht="13.5">
      <c r="B137" s="288" t="s">
        <v>6</v>
      </c>
      <c r="C137" s="289"/>
      <c r="D137" s="289"/>
      <c r="E137" s="289"/>
      <c r="F137" s="289"/>
      <c r="G137" s="289"/>
      <c r="H137" s="227"/>
      <c r="I137" s="290">
        <f>'Master Lot Table'!U137</f>
        <v>0</v>
      </c>
      <c r="J137" s="274">
        <f>'Master Lot Table'!V137</f>
        <v>0</v>
      </c>
      <c r="K137" s="291"/>
      <c r="L137" s="274">
        <f>'Master Lot Table'!X137</f>
        <v>0</v>
      </c>
      <c r="M137" s="274">
        <f>'Master Lot Table'!Y137</f>
        <v>0</v>
      </c>
      <c r="N137" s="274">
        <f>'Master Lot Table'!Z137</f>
        <v>0</v>
      </c>
      <c r="O137" s="292">
        <f>'Master Lot Table'!AA137</f>
        <v>0</v>
      </c>
      <c r="P137" s="293">
        <f>'Master Lot Table'!AB137</f>
        <v>0</v>
      </c>
      <c r="Q137" s="294">
        <f>'Master Lot Table'!AC137</f>
        <v>0</v>
      </c>
    </row>
    <row r="138" spans="2:17" s="287" customFormat="1" ht="13.5">
      <c r="B138" s="278" t="s">
        <v>6</v>
      </c>
      <c r="C138" s="279"/>
      <c r="D138" s="279"/>
      <c r="E138" s="279"/>
      <c r="F138" s="279"/>
      <c r="G138" s="279"/>
      <c r="H138" s="280"/>
      <c r="I138" s="281">
        <f>'Master Lot Table'!U138</f>
        <v>0</v>
      </c>
      <c r="J138" s="282">
        <f>'Master Lot Table'!V138</f>
        <v>0</v>
      </c>
      <c r="K138" s="283"/>
      <c r="L138" s="282">
        <f>'Master Lot Table'!X138</f>
        <v>0</v>
      </c>
      <c r="M138" s="282">
        <f>'Master Lot Table'!Y138</f>
        <v>0</v>
      </c>
      <c r="N138" s="282">
        <f>'Master Lot Table'!Z138</f>
        <v>0</v>
      </c>
      <c r="O138" s="284">
        <f>'Master Lot Table'!AA138</f>
        <v>0</v>
      </c>
      <c r="P138" s="285">
        <f>'Master Lot Table'!AB138</f>
        <v>0</v>
      </c>
      <c r="Q138" s="286">
        <f>'Master Lot Table'!AC138</f>
        <v>0</v>
      </c>
    </row>
    <row r="139" spans="2:17" s="287" customFormat="1" ht="13.5">
      <c r="B139" s="288" t="s">
        <v>6</v>
      </c>
      <c r="C139" s="289"/>
      <c r="D139" s="289"/>
      <c r="E139" s="289"/>
      <c r="F139" s="289"/>
      <c r="G139" s="289"/>
      <c r="H139" s="227"/>
      <c r="I139" s="290">
        <f>'Master Lot Table'!U139</f>
        <v>0</v>
      </c>
      <c r="J139" s="274">
        <f>'Master Lot Table'!V139</f>
        <v>0</v>
      </c>
      <c r="K139" s="291"/>
      <c r="L139" s="274">
        <f>'Master Lot Table'!X139</f>
        <v>0</v>
      </c>
      <c r="M139" s="274">
        <f>'Master Lot Table'!Y139</f>
        <v>0</v>
      </c>
      <c r="N139" s="274">
        <f>'Master Lot Table'!Z139</f>
        <v>0</v>
      </c>
      <c r="O139" s="292">
        <f>'Master Lot Table'!AA139</f>
        <v>0</v>
      </c>
      <c r="P139" s="293">
        <f>'Master Lot Table'!AB139</f>
        <v>0</v>
      </c>
      <c r="Q139" s="294">
        <f>'Master Lot Table'!AC139</f>
        <v>0</v>
      </c>
    </row>
    <row r="140" spans="2:17" s="287" customFormat="1" ht="13.5">
      <c r="B140" s="278" t="s">
        <v>6</v>
      </c>
      <c r="C140" s="279"/>
      <c r="D140" s="279"/>
      <c r="E140" s="279"/>
      <c r="F140" s="279"/>
      <c r="G140" s="279"/>
      <c r="H140" s="280"/>
      <c r="I140" s="281">
        <f>'Master Lot Table'!U140</f>
        <v>0</v>
      </c>
      <c r="J140" s="282">
        <f>'Master Lot Table'!V140</f>
        <v>0</v>
      </c>
      <c r="K140" s="283"/>
      <c r="L140" s="282">
        <f>'Master Lot Table'!X140</f>
        <v>0</v>
      </c>
      <c r="M140" s="282">
        <f>'Master Lot Table'!Y140</f>
        <v>0</v>
      </c>
      <c r="N140" s="282">
        <f>'Master Lot Table'!Z140</f>
        <v>0</v>
      </c>
      <c r="O140" s="284">
        <f>'Master Lot Table'!AA140</f>
        <v>0</v>
      </c>
      <c r="P140" s="285">
        <f>'Master Lot Table'!AB140</f>
        <v>0</v>
      </c>
      <c r="Q140" s="286">
        <f>'Master Lot Table'!AC140</f>
        <v>0</v>
      </c>
    </row>
    <row r="141" spans="2:17" s="287" customFormat="1" ht="13.5">
      <c r="B141" s="288" t="s">
        <v>6</v>
      </c>
      <c r="C141" s="289"/>
      <c r="D141" s="289"/>
      <c r="E141" s="289"/>
      <c r="F141" s="289"/>
      <c r="G141" s="289"/>
      <c r="H141" s="227"/>
      <c r="I141" s="290">
        <f>'Master Lot Table'!U141</f>
        <v>0</v>
      </c>
      <c r="J141" s="274">
        <f>'Master Lot Table'!V141</f>
        <v>0</v>
      </c>
      <c r="K141" s="291"/>
      <c r="L141" s="274">
        <f>'Master Lot Table'!X141</f>
        <v>0</v>
      </c>
      <c r="M141" s="274">
        <f>'Master Lot Table'!Y141</f>
        <v>0</v>
      </c>
      <c r="N141" s="274">
        <f>'Master Lot Table'!Z141</f>
        <v>0</v>
      </c>
      <c r="O141" s="292">
        <f>'Master Lot Table'!AA141</f>
        <v>0</v>
      </c>
      <c r="P141" s="293">
        <f>'Master Lot Table'!AB141</f>
        <v>0</v>
      </c>
      <c r="Q141" s="294">
        <f>'Master Lot Table'!AC141</f>
        <v>0</v>
      </c>
    </row>
    <row r="142" spans="2:17" s="287" customFormat="1" ht="13.5">
      <c r="B142" s="278" t="s">
        <v>6</v>
      </c>
      <c r="C142" s="279"/>
      <c r="D142" s="279"/>
      <c r="E142" s="279"/>
      <c r="F142" s="279"/>
      <c r="G142" s="279"/>
      <c r="H142" s="280"/>
      <c r="I142" s="281">
        <f>'Master Lot Table'!U142</f>
        <v>0</v>
      </c>
      <c r="J142" s="282">
        <f>'Master Lot Table'!V142</f>
        <v>0</v>
      </c>
      <c r="K142" s="283"/>
      <c r="L142" s="282">
        <f>'Master Lot Table'!X142</f>
        <v>0</v>
      </c>
      <c r="M142" s="282">
        <f>'Master Lot Table'!Y142</f>
        <v>0</v>
      </c>
      <c r="N142" s="282">
        <f>'Master Lot Table'!Z142</f>
        <v>0</v>
      </c>
      <c r="O142" s="284">
        <f>'Master Lot Table'!AA142</f>
        <v>0</v>
      </c>
      <c r="P142" s="285">
        <f>'Master Lot Table'!AB142</f>
        <v>0</v>
      </c>
      <c r="Q142" s="286">
        <f>'Master Lot Table'!AC142</f>
        <v>0</v>
      </c>
    </row>
    <row r="143" spans="2:17" s="287" customFormat="1" ht="13.5">
      <c r="B143" s="288" t="s">
        <v>6</v>
      </c>
      <c r="C143" s="289"/>
      <c r="D143" s="289"/>
      <c r="E143" s="289"/>
      <c r="F143" s="289"/>
      <c r="G143" s="289"/>
      <c r="H143" s="227"/>
      <c r="I143" s="290">
        <f>'Master Lot Table'!U143</f>
        <v>0</v>
      </c>
      <c r="J143" s="274">
        <f>'Master Lot Table'!V143</f>
        <v>0</v>
      </c>
      <c r="K143" s="291"/>
      <c r="L143" s="274">
        <f>'Master Lot Table'!X143</f>
        <v>0</v>
      </c>
      <c r="M143" s="274">
        <f>'Master Lot Table'!Y143</f>
        <v>0</v>
      </c>
      <c r="N143" s="274">
        <f>'Master Lot Table'!Z143</f>
        <v>0</v>
      </c>
      <c r="O143" s="292">
        <f>'Master Lot Table'!AA143</f>
        <v>0</v>
      </c>
      <c r="P143" s="293">
        <f>'Master Lot Table'!AB143</f>
        <v>0</v>
      </c>
      <c r="Q143" s="294">
        <f>'Master Lot Table'!AC143</f>
        <v>0</v>
      </c>
    </row>
    <row r="144" spans="2:17" s="287" customFormat="1" ht="13.5">
      <c r="B144" s="278" t="s">
        <v>6</v>
      </c>
      <c r="C144" s="279"/>
      <c r="D144" s="279"/>
      <c r="E144" s="279"/>
      <c r="F144" s="279"/>
      <c r="G144" s="279"/>
      <c r="H144" s="280"/>
      <c r="I144" s="281">
        <f>'Master Lot Table'!U144</f>
        <v>0</v>
      </c>
      <c r="J144" s="282">
        <f>'Master Lot Table'!V144</f>
        <v>0</v>
      </c>
      <c r="K144" s="283"/>
      <c r="L144" s="282">
        <f>'Master Lot Table'!X144</f>
        <v>0</v>
      </c>
      <c r="M144" s="282">
        <f>'Master Lot Table'!Y144</f>
        <v>0</v>
      </c>
      <c r="N144" s="282">
        <f>'Master Lot Table'!Z144</f>
        <v>0</v>
      </c>
      <c r="O144" s="284">
        <f>'Master Lot Table'!AA144</f>
        <v>0</v>
      </c>
      <c r="P144" s="285">
        <f>'Master Lot Table'!AB144</f>
        <v>0</v>
      </c>
      <c r="Q144" s="286">
        <f>'Master Lot Table'!AC144</f>
        <v>0</v>
      </c>
    </row>
    <row r="145" spans="2:17" s="287" customFormat="1" ht="13.5">
      <c r="B145" s="288" t="s">
        <v>6</v>
      </c>
      <c r="C145" s="289"/>
      <c r="D145" s="289"/>
      <c r="E145" s="289"/>
      <c r="F145" s="289"/>
      <c r="G145" s="289"/>
      <c r="H145" s="227"/>
      <c r="I145" s="290">
        <f>'Master Lot Table'!U145</f>
        <v>0</v>
      </c>
      <c r="J145" s="274">
        <f>'Master Lot Table'!V145</f>
        <v>0</v>
      </c>
      <c r="K145" s="291"/>
      <c r="L145" s="274">
        <f>'Master Lot Table'!X145</f>
        <v>0</v>
      </c>
      <c r="M145" s="274">
        <f>'Master Lot Table'!Y145</f>
        <v>0</v>
      </c>
      <c r="N145" s="274">
        <f>'Master Lot Table'!Z145</f>
        <v>0</v>
      </c>
      <c r="O145" s="292">
        <f>'Master Lot Table'!AA145</f>
        <v>0</v>
      </c>
      <c r="P145" s="293">
        <f>'Master Lot Table'!AB145</f>
        <v>0</v>
      </c>
      <c r="Q145" s="294">
        <f>'Master Lot Table'!AC145</f>
        <v>0</v>
      </c>
    </row>
    <row r="146" spans="2:17" s="287" customFormat="1" ht="13.5">
      <c r="B146" s="278" t="s">
        <v>6</v>
      </c>
      <c r="C146" s="279"/>
      <c r="D146" s="279"/>
      <c r="E146" s="279"/>
      <c r="F146" s="279"/>
      <c r="G146" s="279"/>
      <c r="H146" s="280"/>
      <c r="I146" s="281">
        <f>'Master Lot Table'!U146</f>
        <v>0</v>
      </c>
      <c r="J146" s="282">
        <f>'Master Lot Table'!V146</f>
        <v>0</v>
      </c>
      <c r="K146" s="283"/>
      <c r="L146" s="282">
        <f>'Master Lot Table'!X146</f>
        <v>0</v>
      </c>
      <c r="M146" s="282">
        <f>'Master Lot Table'!Y146</f>
        <v>0</v>
      </c>
      <c r="N146" s="282">
        <f>'Master Lot Table'!Z146</f>
        <v>0</v>
      </c>
      <c r="O146" s="284">
        <f>'Master Lot Table'!AA146</f>
        <v>0</v>
      </c>
      <c r="P146" s="285">
        <f>'Master Lot Table'!AB146</f>
        <v>0</v>
      </c>
      <c r="Q146" s="286">
        <f>'Master Lot Table'!AC146</f>
        <v>0</v>
      </c>
    </row>
    <row r="147" spans="2:17" s="287" customFormat="1" ht="13.5">
      <c r="B147" s="288" t="s">
        <v>6</v>
      </c>
      <c r="C147" s="289"/>
      <c r="D147" s="289"/>
      <c r="E147" s="289"/>
      <c r="F147" s="289"/>
      <c r="G147" s="289"/>
      <c r="H147" s="227"/>
      <c r="I147" s="290">
        <f>'Master Lot Table'!U147</f>
        <v>0</v>
      </c>
      <c r="J147" s="274">
        <f>'Master Lot Table'!V147</f>
        <v>0</v>
      </c>
      <c r="K147" s="291"/>
      <c r="L147" s="274">
        <f>'Master Lot Table'!X147</f>
        <v>0</v>
      </c>
      <c r="M147" s="274">
        <f>'Master Lot Table'!Y147</f>
        <v>0</v>
      </c>
      <c r="N147" s="274">
        <f>'Master Lot Table'!Z147</f>
        <v>0</v>
      </c>
      <c r="O147" s="292">
        <f>'Master Lot Table'!AA147</f>
        <v>0</v>
      </c>
      <c r="P147" s="293">
        <f>'Master Lot Table'!AB147</f>
        <v>0</v>
      </c>
      <c r="Q147" s="294">
        <f>'Master Lot Table'!AC147</f>
        <v>0</v>
      </c>
    </row>
    <row r="148" spans="2:17" s="287" customFormat="1" ht="13.5">
      <c r="B148" s="278" t="s">
        <v>6</v>
      </c>
      <c r="C148" s="279"/>
      <c r="D148" s="279"/>
      <c r="E148" s="279"/>
      <c r="F148" s="279"/>
      <c r="G148" s="279"/>
      <c r="H148" s="280"/>
      <c r="I148" s="281">
        <f>'Master Lot Table'!U148</f>
        <v>0</v>
      </c>
      <c r="J148" s="282">
        <f>'Master Lot Table'!V148</f>
        <v>0</v>
      </c>
      <c r="K148" s="283"/>
      <c r="L148" s="282">
        <f>'Master Lot Table'!X148</f>
        <v>0</v>
      </c>
      <c r="M148" s="282">
        <f>'Master Lot Table'!Y148</f>
        <v>0</v>
      </c>
      <c r="N148" s="282">
        <f>'Master Lot Table'!Z148</f>
        <v>0</v>
      </c>
      <c r="O148" s="284">
        <f>'Master Lot Table'!AA148</f>
        <v>0</v>
      </c>
      <c r="P148" s="285">
        <f>'Master Lot Table'!AB148</f>
        <v>0</v>
      </c>
      <c r="Q148" s="286">
        <f>'Master Lot Table'!AC148</f>
        <v>0</v>
      </c>
    </row>
    <row r="149" spans="2:17" s="287" customFormat="1" ht="13.5">
      <c r="B149" s="288" t="s">
        <v>6</v>
      </c>
      <c r="C149" s="289"/>
      <c r="D149" s="289"/>
      <c r="E149" s="289"/>
      <c r="F149" s="289"/>
      <c r="G149" s="289"/>
      <c r="H149" s="227"/>
      <c r="I149" s="290">
        <f>'Master Lot Table'!U149</f>
        <v>0</v>
      </c>
      <c r="J149" s="274">
        <f>'Master Lot Table'!V149</f>
        <v>0</v>
      </c>
      <c r="K149" s="291"/>
      <c r="L149" s="274">
        <f>'Master Lot Table'!X149</f>
        <v>0</v>
      </c>
      <c r="M149" s="274">
        <f>'Master Lot Table'!Y149</f>
        <v>0</v>
      </c>
      <c r="N149" s="274">
        <f>'Master Lot Table'!Z149</f>
        <v>0</v>
      </c>
      <c r="O149" s="292">
        <f>'Master Lot Table'!AA149</f>
        <v>0</v>
      </c>
      <c r="P149" s="293">
        <f>'Master Lot Table'!AB149</f>
        <v>0</v>
      </c>
      <c r="Q149" s="294">
        <f>'Master Lot Table'!AC149</f>
        <v>0</v>
      </c>
    </row>
    <row r="150" spans="2:17" s="287" customFormat="1" ht="13.5">
      <c r="B150" s="278" t="s">
        <v>6</v>
      </c>
      <c r="C150" s="279"/>
      <c r="D150" s="279"/>
      <c r="E150" s="279"/>
      <c r="F150" s="279"/>
      <c r="G150" s="279"/>
      <c r="H150" s="280"/>
      <c r="I150" s="281">
        <f>'Master Lot Table'!U150</f>
        <v>0</v>
      </c>
      <c r="J150" s="282">
        <f>'Master Lot Table'!V150</f>
        <v>0</v>
      </c>
      <c r="K150" s="283"/>
      <c r="L150" s="282">
        <f>'Master Lot Table'!X150</f>
        <v>0</v>
      </c>
      <c r="M150" s="282">
        <f>'Master Lot Table'!Y150</f>
        <v>0</v>
      </c>
      <c r="N150" s="282">
        <f>'Master Lot Table'!Z150</f>
        <v>0</v>
      </c>
      <c r="O150" s="284">
        <f>'Master Lot Table'!AA150</f>
        <v>0</v>
      </c>
      <c r="P150" s="285">
        <f>'Master Lot Table'!AB150</f>
        <v>0</v>
      </c>
      <c r="Q150" s="286">
        <f>'Master Lot Table'!AC150</f>
        <v>0</v>
      </c>
    </row>
    <row r="151" spans="2:17" s="287" customFormat="1" ht="13.5">
      <c r="B151" s="288" t="s">
        <v>6</v>
      </c>
      <c r="C151" s="289"/>
      <c r="D151" s="289"/>
      <c r="E151" s="289"/>
      <c r="F151" s="289"/>
      <c r="G151" s="289"/>
      <c r="H151" s="227"/>
      <c r="I151" s="290">
        <f>'Master Lot Table'!U151</f>
        <v>0</v>
      </c>
      <c r="J151" s="274">
        <f>'Master Lot Table'!V151</f>
        <v>0</v>
      </c>
      <c r="K151" s="291"/>
      <c r="L151" s="274">
        <f>'Master Lot Table'!X151</f>
        <v>0</v>
      </c>
      <c r="M151" s="274">
        <f>'Master Lot Table'!Y151</f>
        <v>0</v>
      </c>
      <c r="N151" s="274">
        <f>'Master Lot Table'!Z151</f>
        <v>0</v>
      </c>
      <c r="O151" s="292">
        <f>'Master Lot Table'!AA151</f>
        <v>0</v>
      </c>
      <c r="P151" s="293">
        <f>'Master Lot Table'!AB151</f>
        <v>0</v>
      </c>
      <c r="Q151" s="294">
        <f>'Master Lot Table'!AC151</f>
        <v>0</v>
      </c>
    </row>
    <row r="152" spans="2:17" s="287" customFormat="1" ht="13.5">
      <c r="B152" s="278" t="s">
        <v>6</v>
      </c>
      <c r="C152" s="279"/>
      <c r="D152" s="279"/>
      <c r="E152" s="279"/>
      <c r="F152" s="279"/>
      <c r="G152" s="279"/>
      <c r="H152" s="280"/>
      <c r="I152" s="281">
        <f>'Master Lot Table'!U152</f>
        <v>0</v>
      </c>
      <c r="J152" s="282">
        <f>'Master Lot Table'!V152</f>
        <v>0</v>
      </c>
      <c r="K152" s="283"/>
      <c r="L152" s="282">
        <f>'Master Lot Table'!X152</f>
        <v>0</v>
      </c>
      <c r="M152" s="282">
        <f>'Master Lot Table'!Y152</f>
        <v>0</v>
      </c>
      <c r="N152" s="282">
        <f>'Master Lot Table'!Z152</f>
        <v>0</v>
      </c>
      <c r="O152" s="284">
        <f>'Master Lot Table'!AA152</f>
        <v>0</v>
      </c>
      <c r="P152" s="285">
        <f>'Master Lot Table'!AB152</f>
        <v>0</v>
      </c>
      <c r="Q152" s="286">
        <f>'Master Lot Table'!AC152</f>
        <v>0</v>
      </c>
    </row>
    <row r="153" spans="2:17" s="287" customFormat="1" ht="13.5">
      <c r="B153" s="288" t="s">
        <v>6</v>
      </c>
      <c r="C153" s="289"/>
      <c r="D153" s="289"/>
      <c r="E153" s="289"/>
      <c r="F153" s="289"/>
      <c r="G153" s="289"/>
      <c r="H153" s="227"/>
      <c r="I153" s="290">
        <f>'Master Lot Table'!U153</f>
        <v>0</v>
      </c>
      <c r="J153" s="274">
        <f>'Master Lot Table'!V153</f>
        <v>0</v>
      </c>
      <c r="K153" s="291"/>
      <c r="L153" s="274">
        <f>'Master Lot Table'!X153</f>
        <v>0</v>
      </c>
      <c r="M153" s="274">
        <f>'Master Lot Table'!Y153</f>
        <v>0</v>
      </c>
      <c r="N153" s="274">
        <f>'Master Lot Table'!Z153</f>
        <v>0</v>
      </c>
      <c r="O153" s="292">
        <f>'Master Lot Table'!AA153</f>
        <v>0</v>
      </c>
      <c r="P153" s="293">
        <f>'Master Lot Table'!AB153</f>
        <v>0</v>
      </c>
      <c r="Q153" s="294">
        <f>'Master Lot Table'!AC153</f>
        <v>0</v>
      </c>
    </row>
    <row r="154" spans="2:17" s="287" customFormat="1" ht="13.5">
      <c r="B154" s="278" t="s">
        <v>6</v>
      </c>
      <c r="C154" s="279"/>
      <c r="D154" s="279"/>
      <c r="E154" s="279"/>
      <c r="F154" s="279"/>
      <c r="G154" s="279"/>
      <c r="H154" s="280"/>
      <c r="I154" s="281">
        <f>'Master Lot Table'!U154</f>
        <v>0</v>
      </c>
      <c r="J154" s="282">
        <f>'Master Lot Table'!V154</f>
        <v>0</v>
      </c>
      <c r="K154" s="283"/>
      <c r="L154" s="282">
        <f>'Master Lot Table'!X154</f>
        <v>0</v>
      </c>
      <c r="M154" s="282">
        <f>'Master Lot Table'!Y154</f>
        <v>0</v>
      </c>
      <c r="N154" s="282">
        <f>'Master Lot Table'!Z154</f>
        <v>0</v>
      </c>
      <c r="O154" s="284">
        <f>'Master Lot Table'!AA154</f>
        <v>0</v>
      </c>
      <c r="P154" s="285">
        <f>'Master Lot Table'!AB154</f>
        <v>0</v>
      </c>
      <c r="Q154" s="286">
        <f>'Master Lot Table'!AC154</f>
        <v>0</v>
      </c>
    </row>
    <row r="155" spans="2:17" s="287" customFormat="1" ht="13.5">
      <c r="B155" s="288" t="s">
        <v>6</v>
      </c>
      <c r="C155" s="289"/>
      <c r="D155" s="289"/>
      <c r="E155" s="289"/>
      <c r="F155" s="289"/>
      <c r="G155" s="289"/>
      <c r="H155" s="227"/>
      <c r="I155" s="290">
        <f>'Master Lot Table'!U155</f>
        <v>0</v>
      </c>
      <c r="J155" s="274">
        <f>'Master Lot Table'!V155</f>
        <v>0</v>
      </c>
      <c r="K155" s="291"/>
      <c r="L155" s="274">
        <f>'Master Lot Table'!X155</f>
        <v>0</v>
      </c>
      <c r="M155" s="274">
        <f>'Master Lot Table'!Y155</f>
        <v>0</v>
      </c>
      <c r="N155" s="274">
        <f>'Master Lot Table'!Z155</f>
        <v>0</v>
      </c>
      <c r="O155" s="292">
        <f>'Master Lot Table'!AA155</f>
        <v>0</v>
      </c>
      <c r="P155" s="293">
        <f>'Master Lot Table'!AB155</f>
        <v>0</v>
      </c>
      <c r="Q155" s="294">
        <f>'Master Lot Table'!AC155</f>
        <v>0</v>
      </c>
    </row>
    <row r="156" spans="2:17" s="287" customFormat="1" ht="13.5">
      <c r="B156" s="278" t="s">
        <v>6</v>
      </c>
      <c r="C156" s="279"/>
      <c r="D156" s="279"/>
      <c r="E156" s="279"/>
      <c r="F156" s="279"/>
      <c r="G156" s="279"/>
      <c r="H156" s="280"/>
      <c r="I156" s="281">
        <f>'Master Lot Table'!U156</f>
        <v>0</v>
      </c>
      <c r="J156" s="282">
        <f>'Master Lot Table'!V156</f>
        <v>0</v>
      </c>
      <c r="K156" s="283"/>
      <c r="L156" s="282">
        <f>'Master Lot Table'!X156</f>
        <v>0</v>
      </c>
      <c r="M156" s="282">
        <f>'Master Lot Table'!Y156</f>
        <v>0</v>
      </c>
      <c r="N156" s="282">
        <f>'Master Lot Table'!Z156</f>
        <v>0</v>
      </c>
      <c r="O156" s="284">
        <f>'Master Lot Table'!AA156</f>
        <v>0</v>
      </c>
      <c r="P156" s="285">
        <f>'Master Lot Table'!AB156</f>
        <v>0</v>
      </c>
      <c r="Q156" s="286">
        <f>'Master Lot Table'!AC156</f>
        <v>0</v>
      </c>
    </row>
    <row r="157" spans="2:17" s="287" customFormat="1" ht="13.5">
      <c r="B157" s="288" t="s">
        <v>6</v>
      </c>
      <c r="C157" s="289"/>
      <c r="D157" s="289"/>
      <c r="E157" s="289"/>
      <c r="F157" s="289"/>
      <c r="G157" s="289"/>
      <c r="H157" s="227"/>
      <c r="I157" s="290">
        <f>'Master Lot Table'!U157</f>
        <v>0</v>
      </c>
      <c r="J157" s="274">
        <f>'Master Lot Table'!V157</f>
        <v>0</v>
      </c>
      <c r="K157" s="291"/>
      <c r="L157" s="274">
        <f>'Master Lot Table'!X157</f>
        <v>0</v>
      </c>
      <c r="M157" s="274">
        <f>'Master Lot Table'!Y157</f>
        <v>0</v>
      </c>
      <c r="N157" s="274">
        <f>'Master Lot Table'!Z157</f>
        <v>0</v>
      </c>
      <c r="O157" s="292">
        <f>'Master Lot Table'!AA157</f>
        <v>0</v>
      </c>
      <c r="P157" s="293">
        <f>'Master Lot Table'!AB157</f>
        <v>0</v>
      </c>
      <c r="Q157" s="294">
        <f>'Master Lot Table'!AC157</f>
        <v>0</v>
      </c>
    </row>
    <row r="158" spans="2:17" s="287" customFormat="1" ht="13.5">
      <c r="B158" s="278" t="s">
        <v>6</v>
      </c>
      <c r="C158" s="279"/>
      <c r="D158" s="279"/>
      <c r="E158" s="279"/>
      <c r="F158" s="279"/>
      <c r="G158" s="279"/>
      <c r="H158" s="280"/>
      <c r="I158" s="281">
        <f>'Master Lot Table'!U158</f>
        <v>0</v>
      </c>
      <c r="J158" s="282">
        <f>'Master Lot Table'!V158</f>
        <v>0</v>
      </c>
      <c r="K158" s="283"/>
      <c r="L158" s="282">
        <f>'Master Lot Table'!X158</f>
        <v>0</v>
      </c>
      <c r="M158" s="282">
        <f>'Master Lot Table'!Y158</f>
        <v>0</v>
      </c>
      <c r="N158" s="282">
        <f>'Master Lot Table'!Z158</f>
        <v>0</v>
      </c>
      <c r="O158" s="284">
        <f>'Master Lot Table'!AA158</f>
        <v>0</v>
      </c>
      <c r="P158" s="285">
        <f>'Master Lot Table'!AB158</f>
        <v>0</v>
      </c>
      <c r="Q158" s="286">
        <f>'Master Lot Table'!AC158</f>
        <v>0</v>
      </c>
    </row>
    <row r="159" spans="2:17" s="287" customFormat="1" ht="13.5">
      <c r="B159" s="288" t="s">
        <v>6</v>
      </c>
      <c r="C159" s="289"/>
      <c r="D159" s="289"/>
      <c r="E159" s="289"/>
      <c r="F159" s="289"/>
      <c r="G159" s="289"/>
      <c r="H159" s="227"/>
      <c r="I159" s="290">
        <f>'Master Lot Table'!U159</f>
        <v>0</v>
      </c>
      <c r="J159" s="274">
        <f>'Master Lot Table'!V159</f>
        <v>0</v>
      </c>
      <c r="K159" s="291"/>
      <c r="L159" s="274">
        <f>'Master Lot Table'!X159</f>
        <v>0</v>
      </c>
      <c r="M159" s="274">
        <f>'Master Lot Table'!Y159</f>
        <v>0</v>
      </c>
      <c r="N159" s="274">
        <f>'Master Lot Table'!Z159</f>
        <v>0</v>
      </c>
      <c r="O159" s="292">
        <f>'Master Lot Table'!AA159</f>
        <v>0</v>
      </c>
      <c r="P159" s="293">
        <f>'Master Lot Table'!AB159</f>
        <v>0</v>
      </c>
      <c r="Q159" s="294">
        <f>'Master Lot Table'!AC159</f>
        <v>0</v>
      </c>
    </row>
    <row r="160" spans="2:17" s="287" customFormat="1" ht="13.5">
      <c r="B160" s="278" t="s">
        <v>6</v>
      </c>
      <c r="C160" s="279"/>
      <c r="D160" s="279"/>
      <c r="E160" s="279"/>
      <c r="F160" s="279"/>
      <c r="G160" s="279"/>
      <c r="H160" s="280"/>
      <c r="I160" s="281">
        <f>'Master Lot Table'!U160</f>
        <v>0</v>
      </c>
      <c r="J160" s="282">
        <f>'Master Lot Table'!V160</f>
        <v>0</v>
      </c>
      <c r="K160" s="283"/>
      <c r="L160" s="282">
        <f>'Master Lot Table'!X160</f>
        <v>0</v>
      </c>
      <c r="M160" s="282">
        <f>'Master Lot Table'!Y160</f>
        <v>0</v>
      </c>
      <c r="N160" s="282">
        <f>'Master Lot Table'!Z160</f>
        <v>0</v>
      </c>
      <c r="O160" s="284">
        <f>'Master Lot Table'!AA160</f>
        <v>0</v>
      </c>
      <c r="P160" s="285">
        <f>'Master Lot Table'!AB160</f>
        <v>0</v>
      </c>
      <c r="Q160" s="286">
        <f>'Master Lot Table'!AC160</f>
        <v>0</v>
      </c>
    </row>
    <row r="161" spans="2:17" s="287" customFormat="1" ht="13.5">
      <c r="B161" s="288" t="s">
        <v>6</v>
      </c>
      <c r="C161" s="289"/>
      <c r="D161" s="289"/>
      <c r="E161" s="289"/>
      <c r="F161" s="289"/>
      <c r="G161" s="289"/>
      <c r="H161" s="227"/>
      <c r="I161" s="290">
        <f>'Master Lot Table'!U161</f>
        <v>0</v>
      </c>
      <c r="J161" s="274">
        <f>'Master Lot Table'!V161</f>
        <v>0</v>
      </c>
      <c r="K161" s="291"/>
      <c r="L161" s="274">
        <f>'Master Lot Table'!X161</f>
        <v>0</v>
      </c>
      <c r="M161" s="274">
        <f>'Master Lot Table'!Y161</f>
        <v>0</v>
      </c>
      <c r="N161" s="274">
        <f>'Master Lot Table'!Z161</f>
        <v>0</v>
      </c>
      <c r="O161" s="292">
        <f>'Master Lot Table'!AA161</f>
        <v>0</v>
      </c>
      <c r="P161" s="293">
        <f>'Master Lot Table'!AB161</f>
        <v>0</v>
      </c>
      <c r="Q161" s="294">
        <f>'Master Lot Table'!AC161</f>
        <v>0</v>
      </c>
    </row>
    <row r="162" spans="2:17" s="287" customFormat="1" ht="13.5">
      <c r="B162" s="278" t="s">
        <v>6</v>
      </c>
      <c r="C162" s="279"/>
      <c r="D162" s="279"/>
      <c r="E162" s="279"/>
      <c r="F162" s="279"/>
      <c r="G162" s="279"/>
      <c r="H162" s="280"/>
      <c r="I162" s="281">
        <f>'Master Lot Table'!U162</f>
        <v>0</v>
      </c>
      <c r="J162" s="282">
        <f>'Master Lot Table'!V162</f>
        <v>0</v>
      </c>
      <c r="K162" s="283"/>
      <c r="L162" s="282">
        <f>'Master Lot Table'!X162</f>
        <v>0</v>
      </c>
      <c r="M162" s="282">
        <f>'Master Lot Table'!Y162</f>
        <v>0</v>
      </c>
      <c r="N162" s="282">
        <f>'Master Lot Table'!Z162</f>
        <v>0</v>
      </c>
      <c r="O162" s="284">
        <f>'Master Lot Table'!AA162</f>
        <v>0</v>
      </c>
      <c r="P162" s="285">
        <f>'Master Lot Table'!AB162</f>
        <v>0</v>
      </c>
      <c r="Q162" s="286">
        <f>'Master Lot Table'!AC162</f>
        <v>0</v>
      </c>
    </row>
    <row r="163" spans="2:17" s="287" customFormat="1" ht="13.5">
      <c r="B163" s="288" t="s">
        <v>6</v>
      </c>
      <c r="C163" s="289"/>
      <c r="D163" s="289"/>
      <c r="E163" s="289"/>
      <c r="F163" s="289"/>
      <c r="G163" s="289"/>
      <c r="H163" s="227"/>
      <c r="I163" s="290">
        <f>'Master Lot Table'!U163</f>
        <v>0</v>
      </c>
      <c r="J163" s="274">
        <f>'Master Lot Table'!V163</f>
        <v>0</v>
      </c>
      <c r="K163" s="291"/>
      <c r="L163" s="274">
        <f>'Master Lot Table'!X163</f>
        <v>0</v>
      </c>
      <c r="M163" s="274">
        <f>'Master Lot Table'!Y163</f>
        <v>0</v>
      </c>
      <c r="N163" s="274">
        <f>'Master Lot Table'!Z163</f>
        <v>0</v>
      </c>
      <c r="O163" s="292">
        <f>'Master Lot Table'!AA163</f>
        <v>0</v>
      </c>
      <c r="P163" s="293">
        <f>'Master Lot Table'!AB163</f>
        <v>0</v>
      </c>
      <c r="Q163" s="294">
        <f>'Master Lot Table'!AC163</f>
        <v>0</v>
      </c>
    </row>
    <row r="164" spans="2:17" s="287" customFormat="1" ht="13.5">
      <c r="B164" s="278" t="s">
        <v>6</v>
      </c>
      <c r="C164" s="279"/>
      <c r="D164" s="279"/>
      <c r="E164" s="279"/>
      <c r="F164" s="279"/>
      <c r="G164" s="279"/>
      <c r="H164" s="280"/>
      <c r="I164" s="281">
        <f>'Master Lot Table'!U164</f>
        <v>0</v>
      </c>
      <c r="J164" s="282">
        <f>'Master Lot Table'!V164</f>
        <v>0</v>
      </c>
      <c r="K164" s="283"/>
      <c r="L164" s="282">
        <f>'Master Lot Table'!X164</f>
        <v>0</v>
      </c>
      <c r="M164" s="282">
        <f>'Master Lot Table'!Y164</f>
        <v>0</v>
      </c>
      <c r="N164" s="282">
        <f>'Master Lot Table'!Z164</f>
        <v>0</v>
      </c>
      <c r="O164" s="284">
        <f>'Master Lot Table'!AA164</f>
        <v>0</v>
      </c>
      <c r="P164" s="285">
        <f>'Master Lot Table'!AB164</f>
        <v>0</v>
      </c>
      <c r="Q164" s="286">
        <f>'Master Lot Table'!AC164</f>
        <v>0</v>
      </c>
    </row>
    <row r="165" spans="2:17" s="287" customFormat="1" ht="13.5">
      <c r="B165" s="288" t="s">
        <v>6</v>
      </c>
      <c r="C165" s="289"/>
      <c r="D165" s="289"/>
      <c r="E165" s="289"/>
      <c r="F165" s="289"/>
      <c r="G165" s="289"/>
      <c r="H165" s="227"/>
      <c r="I165" s="290">
        <f>'Master Lot Table'!U165</f>
        <v>0</v>
      </c>
      <c r="J165" s="274">
        <f>'Master Lot Table'!V165</f>
        <v>0</v>
      </c>
      <c r="K165" s="291"/>
      <c r="L165" s="274">
        <f>'Master Lot Table'!X165</f>
        <v>0</v>
      </c>
      <c r="M165" s="274">
        <f>'Master Lot Table'!Y165</f>
        <v>0</v>
      </c>
      <c r="N165" s="274">
        <f>'Master Lot Table'!Z165</f>
        <v>0</v>
      </c>
      <c r="O165" s="292">
        <f>'Master Lot Table'!AA165</f>
        <v>0</v>
      </c>
      <c r="P165" s="293">
        <f>'Master Lot Table'!AB165</f>
        <v>0</v>
      </c>
      <c r="Q165" s="294">
        <f>'Master Lot Table'!AC165</f>
        <v>0</v>
      </c>
    </row>
    <row r="166" spans="2:17" s="287" customFormat="1" ht="13.5">
      <c r="B166" s="278" t="s">
        <v>6</v>
      </c>
      <c r="C166" s="279"/>
      <c r="D166" s="279"/>
      <c r="E166" s="279"/>
      <c r="F166" s="279"/>
      <c r="G166" s="279"/>
      <c r="H166" s="280"/>
      <c r="I166" s="281">
        <f>'Master Lot Table'!U166</f>
        <v>0</v>
      </c>
      <c r="J166" s="282">
        <f>'Master Lot Table'!V166</f>
        <v>0</v>
      </c>
      <c r="K166" s="283"/>
      <c r="L166" s="282">
        <f>'Master Lot Table'!X166</f>
        <v>0</v>
      </c>
      <c r="M166" s="282">
        <f>'Master Lot Table'!Y166</f>
        <v>0</v>
      </c>
      <c r="N166" s="282">
        <f>'Master Lot Table'!Z166</f>
        <v>0</v>
      </c>
      <c r="O166" s="284">
        <f>'Master Lot Table'!AA166</f>
        <v>0</v>
      </c>
      <c r="P166" s="285">
        <f>'Master Lot Table'!AB166</f>
        <v>0</v>
      </c>
      <c r="Q166" s="286">
        <f>'Master Lot Table'!AC166</f>
        <v>0</v>
      </c>
    </row>
    <row r="167" spans="2:17" s="287" customFormat="1" ht="13.5">
      <c r="B167" s="288" t="s">
        <v>6</v>
      </c>
      <c r="C167" s="289"/>
      <c r="D167" s="289"/>
      <c r="E167" s="289"/>
      <c r="F167" s="289"/>
      <c r="G167" s="289"/>
      <c r="H167" s="227"/>
      <c r="I167" s="290">
        <f>'Master Lot Table'!U167</f>
        <v>0</v>
      </c>
      <c r="J167" s="274">
        <f>'Master Lot Table'!V167</f>
        <v>0</v>
      </c>
      <c r="K167" s="291"/>
      <c r="L167" s="274">
        <f>'Master Lot Table'!X167</f>
        <v>0</v>
      </c>
      <c r="M167" s="274">
        <f>'Master Lot Table'!Y167</f>
        <v>0</v>
      </c>
      <c r="N167" s="274">
        <f>'Master Lot Table'!Z167</f>
        <v>0</v>
      </c>
      <c r="O167" s="292">
        <f>'Master Lot Table'!AA167</f>
        <v>0</v>
      </c>
      <c r="P167" s="293">
        <f>'Master Lot Table'!AB167</f>
        <v>0</v>
      </c>
      <c r="Q167" s="294">
        <f>'Master Lot Table'!AC167</f>
        <v>0</v>
      </c>
    </row>
    <row r="168" spans="2:17" s="287" customFormat="1" ht="13.5">
      <c r="B168" s="278" t="s">
        <v>6</v>
      </c>
      <c r="C168" s="279"/>
      <c r="D168" s="279"/>
      <c r="E168" s="279"/>
      <c r="F168" s="279"/>
      <c r="G168" s="279"/>
      <c r="H168" s="280"/>
      <c r="I168" s="281">
        <f>'Master Lot Table'!U168</f>
        <v>0</v>
      </c>
      <c r="J168" s="282">
        <f>'Master Lot Table'!V168</f>
        <v>0</v>
      </c>
      <c r="K168" s="283"/>
      <c r="L168" s="282">
        <f>'Master Lot Table'!X168</f>
        <v>0</v>
      </c>
      <c r="M168" s="282">
        <f>'Master Lot Table'!Y168</f>
        <v>0</v>
      </c>
      <c r="N168" s="282">
        <f>'Master Lot Table'!Z168</f>
        <v>0</v>
      </c>
      <c r="O168" s="284">
        <f>'Master Lot Table'!AA168</f>
        <v>0</v>
      </c>
      <c r="P168" s="285">
        <f>'Master Lot Table'!AB168</f>
        <v>0</v>
      </c>
      <c r="Q168" s="286">
        <f>'Master Lot Table'!AC168</f>
        <v>0</v>
      </c>
    </row>
    <row r="169" spans="2:17" s="287" customFormat="1" ht="13.5">
      <c r="B169" s="288" t="s">
        <v>6</v>
      </c>
      <c r="C169" s="289"/>
      <c r="D169" s="289"/>
      <c r="E169" s="289"/>
      <c r="F169" s="289"/>
      <c r="G169" s="289"/>
      <c r="H169" s="227"/>
      <c r="I169" s="290">
        <f>'Master Lot Table'!U169</f>
        <v>0</v>
      </c>
      <c r="J169" s="274">
        <f>'Master Lot Table'!V169</f>
        <v>0</v>
      </c>
      <c r="K169" s="291"/>
      <c r="L169" s="274">
        <f>'Master Lot Table'!X169</f>
        <v>0</v>
      </c>
      <c r="M169" s="274">
        <f>'Master Lot Table'!Y169</f>
        <v>0</v>
      </c>
      <c r="N169" s="274">
        <f>'Master Lot Table'!Z169</f>
        <v>0</v>
      </c>
      <c r="O169" s="292">
        <f>'Master Lot Table'!AA169</f>
        <v>0</v>
      </c>
      <c r="P169" s="293">
        <f>'Master Lot Table'!AB169</f>
        <v>0</v>
      </c>
      <c r="Q169" s="294">
        <f>'Master Lot Table'!AC169</f>
        <v>0</v>
      </c>
    </row>
    <row r="170" spans="2:17" s="287" customFormat="1" ht="13.5">
      <c r="B170" s="278" t="s">
        <v>6</v>
      </c>
      <c r="C170" s="279"/>
      <c r="D170" s="279"/>
      <c r="E170" s="279"/>
      <c r="F170" s="279"/>
      <c r="G170" s="279"/>
      <c r="H170" s="280"/>
      <c r="I170" s="281">
        <f>'Master Lot Table'!U170</f>
        <v>0</v>
      </c>
      <c r="J170" s="282">
        <f>'Master Lot Table'!V170</f>
        <v>0</v>
      </c>
      <c r="K170" s="283"/>
      <c r="L170" s="282">
        <f>'Master Lot Table'!X170</f>
        <v>0</v>
      </c>
      <c r="M170" s="282">
        <f>'Master Lot Table'!Y170</f>
        <v>0</v>
      </c>
      <c r="N170" s="282">
        <f>'Master Lot Table'!Z170</f>
        <v>0</v>
      </c>
      <c r="O170" s="284">
        <f>'Master Lot Table'!AA170</f>
        <v>0</v>
      </c>
      <c r="P170" s="285">
        <f>'Master Lot Table'!AB170</f>
        <v>0</v>
      </c>
      <c r="Q170" s="286">
        <f>'Master Lot Table'!AC170</f>
        <v>0</v>
      </c>
    </row>
    <row r="171" spans="2:17" s="287" customFormat="1" ht="13.5">
      <c r="B171" s="288" t="s">
        <v>6</v>
      </c>
      <c r="C171" s="289"/>
      <c r="D171" s="289"/>
      <c r="E171" s="289"/>
      <c r="F171" s="289"/>
      <c r="G171" s="289"/>
      <c r="H171" s="227"/>
      <c r="I171" s="290">
        <f>'Master Lot Table'!U171</f>
        <v>0</v>
      </c>
      <c r="J171" s="274">
        <f>'Master Lot Table'!V171</f>
        <v>0</v>
      </c>
      <c r="K171" s="291"/>
      <c r="L171" s="274">
        <f>'Master Lot Table'!X171</f>
        <v>0</v>
      </c>
      <c r="M171" s="274">
        <f>'Master Lot Table'!Y171</f>
        <v>0</v>
      </c>
      <c r="N171" s="274">
        <f>'Master Lot Table'!Z171</f>
        <v>0</v>
      </c>
      <c r="O171" s="292">
        <f>'Master Lot Table'!AA171</f>
        <v>0</v>
      </c>
      <c r="P171" s="293">
        <f>'Master Lot Table'!AB171</f>
        <v>0</v>
      </c>
      <c r="Q171" s="294">
        <f>'Master Lot Table'!AC171</f>
        <v>0</v>
      </c>
    </row>
    <row r="172" spans="2:17" s="287" customFormat="1" ht="13.5">
      <c r="B172" s="278" t="s">
        <v>6</v>
      </c>
      <c r="C172" s="279"/>
      <c r="D172" s="279"/>
      <c r="E172" s="279"/>
      <c r="F172" s="279"/>
      <c r="G172" s="279"/>
      <c r="H172" s="280"/>
      <c r="I172" s="281">
        <f>'Master Lot Table'!U172</f>
        <v>0</v>
      </c>
      <c r="J172" s="282">
        <f>'Master Lot Table'!V172</f>
        <v>0</v>
      </c>
      <c r="K172" s="283"/>
      <c r="L172" s="282">
        <f>'Master Lot Table'!X172</f>
        <v>0</v>
      </c>
      <c r="M172" s="282">
        <f>'Master Lot Table'!Y172</f>
        <v>0</v>
      </c>
      <c r="N172" s="282">
        <f>'Master Lot Table'!Z172</f>
        <v>0</v>
      </c>
      <c r="O172" s="284">
        <f>'Master Lot Table'!AA172</f>
        <v>0</v>
      </c>
      <c r="P172" s="285">
        <f>'Master Lot Table'!AB172</f>
        <v>0</v>
      </c>
      <c r="Q172" s="286">
        <f>'Master Lot Table'!AC172</f>
        <v>0</v>
      </c>
    </row>
    <row r="173" spans="2:17" s="287" customFormat="1" ht="13.5">
      <c r="B173" s="288" t="s">
        <v>6</v>
      </c>
      <c r="C173" s="289"/>
      <c r="D173" s="289"/>
      <c r="E173" s="289"/>
      <c r="F173" s="289"/>
      <c r="G173" s="289"/>
      <c r="H173" s="227"/>
      <c r="I173" s="290">
        <f>'Master Lot Table'!U173</f>
        <v>0</v>
      </c>
      <c r="J173" s="274">
        <f>'Master Lot Table'!V173</f>
        <v>0</v>
      </c>
      <c r="K173" s="291"/>
      <c r="L173" s="274">
        <f>'Master Lot Table'!X173</f>
        <v>0</v>
      </c>
      <c r="M173" s="274">
        <f>'Master Lot Table'!Y173</f>
        <v>0</v>
      </c>
      <c r="N173" s="274">
        <f>'Master Lot Table'!Z173</f>
        <v>0</v>
      </c>
      <c r="O173" s="292">
        <f>'Master Lot Table'!AA173</f>
        <v>0</v>
      </c>
      <c r="P173" s="293">
        <f>'Master Lot Table'!AB173</f>
        <v>0</v>
      </c>
      <c r="Q173" s="294">
        <f>'Master Lot Table'!AC173</f>
        <v>0</v>
      </c>
    </row>
    <row r="174" spans="2:17" s="287" customFormat="1" ht="13.5">
      <c r="B174" s="278" t="s">
        <v>6</v>
      </c>
      <c r="C174" s="279"/>
      <c r="D174" s="279"/>
      <c r="E174" s="279"/>
      <c r="F174" s="279"/>
      <c r="G174" s="279"/>
      <c r="H174" s="280"/>
      <c r="I174" s="281">
        <f>'Master Lot Table'!U174</f>
        <v>0</v>
      </c>
      <c r="J174" s="282">
        <f>'Master Lot Table'!V174</f>
        <v>0</v>
      </c>
      <c r="K174" s="283"/>
      <c r="L174" s="282">
        <f>'Master Lot Table'!X174</f>
        <v>0</v>
      </c>
      <c r="M174" s="282">
        <f>'Master Lot Table'!Y174</f>
        <v>0</v>
      </c>
      <c r="N174" s="282">
        <f>'Master Lot Table'!Z174</f>
        <v>0</v>
      </c>
      <c r="O174" s="284">
        <f>'Master Lot Table'!AA174</f>
        <v>0</v>
      </c>
      <c r="P174" s="285">
        <f>'Master Lot Table'!AB174</f>
        <v>0</v>
      </c>
      <c r="Q174" s="286">
        <f>'Master Lot Table'!AC174</f>
        <v>0</v>
      </c>
    </row>
    <row r="175" spans="2:17" s="287" customFormat="1" ht="13.5">
      <c r="B175" s="288" t="s">
        <v>6</v>
      </c>
      <c r="C175" s="289"/>
      <c r="D175" s="289"/>
      <c r="E175" s="289"/>
      <c r="F175" s="289"/>
      <c r="G175" s="289"/>
      <c r="H175" s="227"/>
      <c r="I175" s="290">
        <f>'Master Lot Table'!U175</f>
        <v>0</v>
      </c>
      <c r="J175" s="274">
        <f>'Master Lot Table'!V175</f>
        <v>0</v>
      </c>
      <c r="K175" s="291"/>
      <c r="L175" s="274">
        <f>'Master Lot Table'!X175</f>
        <v>0</v>
      </c>
      <c r="M175" s="274">
        <f>'Master Lot Table'!Y175</f>
        <v>0</v>
      </c>
      <c r="N175" s="274">
        <f>'Master Lot Table'!Z175</f>
        <v>0</v>
      </c>
      <c r="O175" s="292">
        <f>'Master Lot Table'!AA175</f>
        <v>0</v>
      </c>
      <c r="P175" s="293">
        <f>'Master Lot Table'!AB175</f>
        <v>0</v>
      </c>
      <c r="Q175" s="294">
        <f>'Master Lot Table'!AC175</f>
        <v>0</v>
      </c>
    </row>
    <row r="176" spans="2:17" s="287" customFormat="1" ht="13.5">
      <c r="B176" s="278" t="s">
        <v>6</v>
      </c>
      <c r="C176" s="279"/>
      <c r="D176" s="279"/>
      <c r="E176" s="279"/>
      <c r="F176" s="279"/>
      <c r="G176" s="279"/>
      <c r="H176" s="280"/>
      <c r="I176" s="281">
        <f>'Master Lot Table'!U176</f>
        <v>0</v>
      </c>
      <c r="J176" s="282">
        <f>'Master Lot Table'!V176</f>
        <v>0</v>
      </c>
      <c r="K176" s="283"/>
      <c r="L176" s="282">
        <f>'Master Lot Table'!X176</f>
        <v>0</v>
      </c>
      <c r="M176" s="282">
        <f>'Master Lot Table'!Y176</f>
        <v>0</v>
      </c>
      <c r="N176" s="282">
        <f>'Master Lot Table'!Z176</f>
        <v>0</v>
      </c>
      <c r="O176" s="284">
        <f>'Master Lot Table'!AA176</f>
        <v>0</v>
      </c>
      <c r="P176" s="285">
        <f>'Master Lot Table'!AB176</f>
        <v>0</v>
      </c>
      <c r="Q176" s="286">
        <f>'Master Lot Table'!AC176</f>
        <v>0</v>
      </c>
    </row>
    <row r="177" spans="2:17" s="287" customFormat="1" ht="13.5">
      <c r="B177" s="288" t="s">
        <v>6</v>
      </c>
      <c r="C177" s="289"/>
      <c r="D177" s="289"/>
      <c r="E177" s="289"/>
      <c r="F177" s="289"/>
      <c r="G177" s="289"/>
      <c r="H177" s="227"/>
      <c r="I177" s="290">
        <f>'Master Lot Table'!U177</f>
        <v>0</v>
      </c>
      <c r="J177" s="274">
        <f>'Master Lot Table'!V177</f>
        <v>0</v>
      </c>
      <c r="K177" s="291"/>
      <c r="L177" s="274">
        <f>'Master Lot Table'!X177</f>
        <v>0</v>
      </c>
      <c r="M177" s="274">
        <f>'Master Lot Table'!Y177</f>
        <v>0</v>
      </c>
      <c r="N177" s="274">
        <f>'Master Lot Table'!Z177</f>
        <v>0</v>
      </c>
      <c r="O177" s="292">
        <f>'Master Lot Table'!AA177</f>
        <v>0</v>
      </c>
      <c r="P177" s="293">
        <f>'Master Lot Table'!AB177</f>
        <v>0</v>
      </c>
      <c r="Q177" s="294">
        <f>'Master Lot Table'!AC177</f>
        <v>0</v>
      </c>
    </row>
    <row r="178" spans="2:17" s="287" customFormat="1" ht="13.5">
      <c r="B178" s="278" t="s">
        <v>6</v>
      </c>
      <c r="C178" s="279"/>
      <c r="D178" s="279"/>
      <c r="E178" s="279"/>
      <c r="F178" s="279"/>
      <c r="G178" s="279"/>
      <c r="H178" s="280"/>
      <c r="I178" s="281">
        <f>'Master Lot Table'!U178</f>
        <v>0</v>
      </c>
      <c r="J178" s="282">
        <f>'Master Lot Table'!V178</f>
        <v>0</v>
      </c>
      <c r="K178" s="283"/>
      <c r="L178" s="282">
        <f>'Master Lot Table'!X178</f>
        <v>0</v>
      </c>
      <c r="M178" s="282">
        <f>'Master Lot Table'!Y178</f>
        <v>0</v>
      </c>
      <c r="N178" s="282">
        <f>'Master Lot Table'!Z178</f>
        <v>0</v>
      </c>
      <c r="O178" s="284">
        <f>'Master Lot Table'!AA178</f>
        <v>0</v>
      </c>
      <c r="P178" s="285">
        <f>'Master Lot Table'!AB178</f>
        <v>0</v>
      </c>
      <c r="Q178" s="286">
        <f>'Master Lot Table'!AC178</f>
        <v>0</v>
      </c>
    </row>
    <row r="179" spans="2:17" s="287" customFormat="1" ht="13.5">
      <c r="B179" s="288" t="s">
        <v>6</v>
      </c>
      <c r="C179" s="289"/>
      <c r="D179" s="289"/>
      <c r="E179" s="289"/>
      <c r="F179" s="289"/>
      <c r="G179" s="289"/>
      <c r="H179" s="227"/>
      <c r="I179" s="290">
        <f>'Master Lot Table'!U179</f>
        <v>0</v>
      </c>
      <c r="J179" s="274">
        <f>'Master Lot Table'!V179</f>
        <v>0</v>
      </c>
      <c r="K179" s="291"/>
      <c r="L179" s="274">
        <f>'Master Lot Table'!X179</f>
        <v>0</v>
      </c>
      <c r="M179" s="274">
        <f>'Master Lot Table'!Y179</f>
        <v>0</v>
      </c>
      <c r="N179" s="274">
        <f>'Master Lot Table'!Z179</f>
        <v>0</v>
      </c>
      <c r="O179" s="292">
        <f>'Master Lot Table'!AA179</f>
        <v>0</v>
      </c>
      <c r="P179" s="293">
        <f>'Master Lot Table'!AB179</f>
        <v>0</v>
      </c>
      <c r="Q179" s="294">
        <f>'Master Lot Table'!AC179</f>
        <v>0</v>
      </c>
    </row>
    <row r="180" spans="2:17" s="287" customFormat="1" ht="13.5">
      <c r="B180" s="278" t="s">
        <v>6</v>
      </c>
      <c r="C180" s="279"/>
      <c r="D180" s="279"/>
      <c r="E180" s="279"/>
      <c r="F180" s="279"/>
      <c r="G180" s="279"/>
      <c r="H180" s="280"/>
      <c r="I180" s="281">
        <f>'Master Lot Table'!U180</f>
        <v>0</v>
      </c>
      <c r="J180" s="282">
        <f>'Master Lot Table'!V180</f>
        <v>0</v>
      </c>
      <c r="K180" s="283"/>
      <c r="L180" s="282">
        <f>'Master Lot Table'!X180</f>
        <v>0</v>
      </c>
      <c r="M180" s="282">
        <f>'Master Lot Table'!Y180</f>
        <v>0</v>
      </c>
      <c r="N180" s="282">
        <f>'Master Lot Table'!Z180</f>
        <v>0</v>
      </c>
      <c r="O180" s="284">
        <f>'Master Lot Table'!AA180</f>
        <v>0</v>
      </c>
      <c r="P180" s="285">
        <f>'Master Lot Table'!AB180</f>
        <v>0</v>
      </c>
      <c r="Q180" s="286">
        <f>'Master Lot Table'!AC180</f>
        <v>0</v>
      </c>
    </row>
    <row r="181" spans="2:17" s="287" customFormat="1" ht="13.5">
      <c r="B181" s="288" t="s">
        <v>6</v>
      </c>
      <c r="C181" s="289"/>
      <c r="D181" s="289"/>
      <c r="E181" s="289"/>
      <c r="F181" s="289"/>
      <c r="G181" s="289"/>
      <c r="H181" s="227"/>
      <c r="I181" s="290">
        <f>'Master Lot Table'!U181</f>
        <v>0</v>
      </c>
      <c r="J181" s="274">
        <f>'Master Lot Table'!V181</f>
        <v>0</v>
      </c>
      <c r="K181" s="291"/>
      <c r="L181" s="274">
        <f>'Master Lot Table'!X181</f>
        <v>0</v>
      </c>
      <c r="M181" s="274">
        <f>'Master Lot Table'!Y181</f>
        <v>0</v>
      </c>
      <c r="N181" s="274">
        <f>'Master Lot Table'!Z181</f>
        <v>0</v>
      </c>
      <c r="O181" s="292">
        <f>'Master Lot Table'!AA181</f>
        <v>0</v>
      </c>
      <c r="P181" s="293">
        <f>'Master Lot Table'!AB181</f>
        <v>0</v>
      </c>
      <c r="Q181" s="294">
        <f>'Master Lot Table'!AC181</f>
        <v>0</v>
      </c>
    </row>
    <row r="182" spans="2:17" s="287" customFormat="1" ht="13.5">
      <c r="B182" s="278" t="s">
        <v>6</v>
      </c>
      <c r="C182" s="279"/>
      <c r="D182" s="279"/>
      <c r="E182" s="279"/>
      <c r="F182" s="279"/>
      <c r="G182" s="279"/>
      <c r="H182" s="280"/>
      <c r="I182" s="281">
        <f>'Master Lot Table'!U182</f>
        <v>0</v>
      </c>
      <c r="J182" s="282">
        <f>'Master Lot Table'!V182</f>
        <v>0</v>
      </c>
      <c r="K182" s="283"/>
      <c r="L182" s="282">
        <f>'Master Lot Table'!X182</f>
        <v>0</v>
      </c>
      <c r="M182" s="282">
        <f>'Master Lot Table'!Y182</f>
        <v>0</v>
      </c>
      <c r="N182" s="282">
        <f>'Master Lot Table'!Z182</f>
        <v>0</v>
      </c>
      <c r="O182" s="284">
        <f>'Master Lot Table'!AA182</f>
        <v>0</v>
      </c>
      <c r="P182" s="285">
        <f>'Master Lot Table'!AB182</f>
        <v>0</v>
      </c>
      <c r="Q182" s="286">
        <f>'Master Lot Table'!AC182</f>
        <v>0</v>
      </c>
    </row>
    <row r="183" spans="2:17" s="287" customFormat="1" ht="13.5">
      <c r="B183" s="288" t="s">
        <v>6</v>
      </c>
      <c r="C183" s="289"/>
      <c r="D183" s="289"/>
      <c r="E183" s="289"/>
      <c r="F183" s="289"/>
      <c r="G183" s="289"/>
      <c r="H183" s="227"/>
      <c r="I183" s="290">
        <f>'Master Lot Table'!U183</f>
        <v>0</v>
      </c>
      <c r="J183" s="274">
        <f>'Master Lot Table'!V183</f>
        <v>0</v>
      </c>
      <c r="K183" s="291"/>
      <c r="L183" s="274">
        <f>'Master Lot Table'!X183</f>
        <v>0</v>
      </c>
      <c r="M183" s="274">
        <f>'Master Lot Table'!Y183</f>
        <v>0</v>
      </c>
      <c r="N183" s="274">
        <f>'Master Lot Table'!Z183</f>
        <v>0</v>
      </c>
      <c r="O183" s="292">
        <f>'Master Lot Table'!AA183</f>
        <v>0</v>
      </c>
      <c r="P183" s="293">
        <f>'Master Lot Table'!AB183</f>
        <v>0</v>
      </c>
      <c r="Q183" s="294">
        <f>'Master Lot Table'!AC183</f>
        <v>0</v>
      </c>
    </row>
    <row r="184" spans="2:17" s="287" customFormat="1" ht="13.5">
      <c r="B184" s="278" t="s">
        <v>6</v>
      </c>
      <c r="C184" s="279"/>
      <c r="D184" s="279"/>
      <c r="E184" s="279"/>
      <c r="F184" s="279"/>
      <c r="G184" s="279"/>
      <c r="H184" s="280"/>
      <c r="I184" s="281">
        <f>'Master Lot Table'!U184</f>
        <v>0</v>
      </c>
      <c r="J184" s="282">
        <f>'Master Lot Table'!V184</f>
        <v>0</v>
      </c>
      <c r="K184" s="283"/>
      <c r="L184" s="282">
        <f>'Master Lot Table'!X184</f>
        <v>0</v>
      </c>
      <c r="M184" s="282">
        <f>'Master Lot Table'!Y184</f>
        <v>0</v>
      </c>
      <c r="N184" s="282">
        <f>'Master Lot Table'!Z184</f>
        <v>0</v>
      </c>
      <c r="O184" s="284">
        <f>'Master Lot Table'!AA184</f>
        <v>0</v>
      </c>
      <c r="P184" s="285">
        <f>'Master Lot Table'!AB184</f>
        <v>0</v>
      </c>
      <c r="Q184" s="286">
        <f>'Master Lot Table'!AC184</f>
        <v>0</v>
      </c>
    </row>
    <row r="185" spans="2:17" s="287" customFormat="1" ht="13.5">
      <c r="B185" s="288" t="s">
        <v>6</v>
      </c>
      <c r="C185" s="289"/>
      <c r="D185" s="289"/>
      <c r="E185" s="289"/>
      <c r="F185" s="289"/>
      <c r="G185" s="289"/>
      <c r="H185" s="227"/>
      <c r="I185" s="290">
        <f>'Master Lot Table'!U185</f>
        <v>0</v>
      </c>
      <c r="J185" s="274">
        <f>'Master Lot Table'!V185</f>
        <v>0</v>
      </c>
      <c r="K185" s="291"/>
      <c r="L185" s="274">
        <f>'Master Lot Table'!X185</f>
        <v>0</v>
      </c>
      <c r="M185" s="274">
        <f>'Master Lot Table'!Y185</f>
        <v>0</v>
      </c>
      <c r="N185" s="274">
        <f>'Master Lot Table'!Z185</f>
        <v>0</v>
      </c>
      <c r="O185" s="292">
        <f>'Master Lot Table'!AA185</f>
        <v>0</v>
      </c>
      <c r="P185" s="293">
        <f>'Master Lot Table'!AB185</f>
        <v>0</v>
      </c>
      <c r="Q185" s="294">
        <f>'Master Lot Table'!AC185</f>
        <v>0</v>
      </c>
    </row>
    <row r="186" spans="2:17" s="287" customFormat="1" ht="13.5">
      <c r="B186" s="278" t="s">
        <v>6</v>
      </c>
      <c r="C186" s="279"/>
      <c r="D186" s="279"/>
      <c r="E186" s="279"/>
      <c r="F186" s="279"/>
      <c r="G186" s="279"/>
      <c r="H186" s="280"/>
      <c r="I186" s="281">
        <f>'Master Lot Table'!U186</f>
        <v>0</v>
      </c>
      <c r="J186" s="282">
        <f>'Master Lot Table'!V186</f>
        <v>0</v>
      </c>
      <c r="K186" s="283"/>
      <c r="L186" s="282">
        <f>'Master Lot Table'!X186</f>
        <v>0</v>
      </c>
      <c r="M186" s="282">
        <f>'Master Lot Table'!Y186</f>
        <v>0</v>
      </c>
      <c r="N186" s="282">
        <f>'Master Lot Table'!Z186</f>
        <v>0</v>
      </c>
      <c r="O186" s="284">
        <f>'Master Lot Table'!AA186</f>
        <v>0</v>
      </c>
      <c r="P186" s="285">
        <f>'Master Lot Table'!AB186</f>
        <v>0</v>
      </c>
      <c r="Q186" s="286">
        <f>'Master Lot Table'!AC186</f>
        <v>0</v>
      </c>
    </row>
    <row r="187" spans="2:17" s="287" customFormat="1" ht="13.5">
      <c r="B187" s="288" t="s">
        <v>6</v>
      </c>
      <c r="C187" s="289"/>
      <c r="D187" s="289"/>
      <c r="E187" s="289"/>
      <c r="F187" s="289"/>
      <c r="G187" s="289"/>
      <c r="H187" s="227"/>
      <c r="I187" s="290">
        <f>'Master Lot Table'!U187</f>
        <v>0</v>
      </c>
      <c r="J187" s="274">
        <f>'Master Lot Table'!V187</f>
        <v>0</v>
      </c>
      <c r="K187" s="291"/>
      <c r="L187" s="274">
        <f>'Master Lot Table'!X187</f>
        <v>0</v>
      </c>
      <c r="M187" s="274">
        <f>'Master Lot Table'!Y187</f>
        <v>0</v>
      </c>
      <c r="N187" s="274">
        <f>'Master Lot Table'!Z187</f>
        <v>0</v>
      </c>
      <c r="O187" s="292">
        <f>'Master Lot Table'!AA187</f>
        <v>0</v>
      </c>
      <c r="P187" s="293">
        <f>'Master Lot Table'!AB187</f>
        <v>0</v>
      </c>
      <c r="Q187" s="294">
        <f>'Master Lot Table'!AC187</f>
        <v>0</v>
      </c>
    </row>
    <row r="188" spans="2:17" s="287" customFormat="1" ht="13.5">
      <c r="B188" s="278" t="s">
        <v>6</v>
      </c>
      <c r="C188" s="279"/>
      <c r="D188" s="279"/>
      <c r="E188" s="279"/>
      <c r="F188" s="279"/>
      <c r="G188" s="279"/>
      <c r="H188" s="280"/>
      <c r="I188" s="281">
        <f>'Master Lot Table'!U188</f>
        <v>0</v>
      </c>
      <c r="J188" s="282">
        <f>'Master Lot Table'!V188</f>
        <v>0</v>
      </c>
      <c r="K188" s="283"/>
      <c r="L188" s="282">
        <f>'Master Lot Table'!X188</f>
        <v>0</v>
      </c>
      <c r="M188" s="282">
        <f>'Master Lot Table'!Y188</f>
        <v>0</v>
      </c>
      <c r="N188" s="282">
        <f>'Master Lot Table'!Z188</f>
        <v>0</v>
      </c>
      <c r="O188" s="284">
        <f>'Master Lot Table'!AA188</f>
        <v>0</v>
      </c>
      <c r="P188" s="285">
        <f>'Master Lot Table'!AB188</f>
        <v>0</v>
      </c>
      <c r="Q188" s="286">
        <f>'Master Lot Table'!AC188</f>
        <v>0</v>
      </c>
    </row>
    <row r="189" spans="2:17" s="287" customFormat="1" ht="13.5">
      <c r="B189" s="288" t="s">
        <v>6</v>
      </c>
      <c r="C189" s="289"/>
      <c r="D189" s="289"/>
      <c r="E189" s="289"/>
      <c r="F189" s="289"/>
      <c r="G189" s="289"/>
      <c r="H189" s="227"/>
      <c r="I189" s="290">
        <f>'Master Lot Table'!U189</f>
        <v>0</v>
      </c>
      <c r="J189" s="274">
        <f>'Master Lot Table'!V189</f>
        <v>0</v>
      </c>
      <c r="K189" s="291"/>
      <c r="L189" s="274">
        <f>'Master Lot Table'!X189</f>
        <v>0</v>
      </c>
      <c r="M189" s="274">
        <f>'Master Lot Table'!Y189</f>
        <v>0</v>
      </c>
      <c r="N189" s="274">
        <f>'Master Lot Table'!Z189</f>
        <v>0</v>
      </c>
      <c r="O189" s="292">
        <f>'Master Lot Table'!AA189</f>
        <v>0</v>
      </c>
      <c r="P189" s="293">
        <f>'Master Lot Table'!AB189</f>
        <v>0</v>
      </c>
      <c r="Q189" s="294">
        <f>'Master Lot Table'!AC189</f>
        <v>0</v>
      </c>
    </row>
    <row r="190" spans="2:17" s="287" customFormat="1" ht="13.5">
      <c r="B190" s="278" t="s">
        <v>6</v>
      </c>
      <c r="C190" s="279"/>
      <c r="D190" s="279"/>
      <c r="E190" s="279"/>
      <c r="F190" s="279"/>
      <c r="G190" s="279"/>
      <c r="H190" s="280"/>
      <c r="I190" s="281">
        <f>'Master Lot Table'!U190</f>
        <v>0</v>
      </c>
      <c r="J190" s="282">
        <f>'Master Lot Table'!V190</f>
        <v>0</v>
      </c>
      <c r="K190" s="283"/>
      <c r="L190" s="282">
        <f>'Master Lot Table'!X190</f>
        <v>0</v>
      </c>
      <c r="M190" s="282">
        <f>'Master Lot Table'!Y190</f>
        <v>0</v>
      </c>
      <c r="N190" s="282">
        <f>'Master Lot Table'!Z190</f>
        <v>0</v>
      </c>
      <c r="O190" s="284">
        <f>'Master Lot Table'!AA190</f>
        <v>0</v>
      </c>
      <c r="P190" s="285">
        <f>'Master Lot Table'!AB190</f>
        <v>0</v>
      </c>
      <c r="Q190" s="286">
        <f>'Master Lot Table'!AC190</f>
        <v>0</v>
      </c>
    </row>
    <row r="191" spans="2:17" s="287" customFormat="1" ht="13.5">
      <c r="B191" s="288" t="s">
        <v>6</v>
      </c>
      <c r="C191" s="289"/>
      <c r="D191" s="289"/>
      <c r="E191" s="289"/>
      <c r="F191" s="289"/>
      <c r="G191" s="289"/>
      <c r="H191" s="227"/>
      <c r="I191" s="290">
        <f>'Master Lot Table'!U191</f>
        <v>0</v>
      </c>
      <c r="J191" s="274">
        <f>'Master Lot Table'!V191</f>
        <v>0</v>
      </c>
      <c r="K191" s="291"/>
      <c r="L191" s="274">
        <f>'Master Lot Table'!X191</f>
        <v>0</v>
      </c>
      <c r="M191" s="274">
        <f>'Master Lot Table'!Y191</f>
        <v>0</v>
      </c>
      <c r="N191" s="274">
        <f>'Master Lot Table'!Z191</f>
        <v>0</v>
      </c>
      <c r="O191" s="292">
        <f>'Master Lot Table'!AA191</f>
        <v>0</v>
      </c>
      <c r="P191" s="293">
        <f>'Master Lot Table'!AB191</f>
        <v>0</v>
      </c>
      <c r="Q191" s="294">
        <f>'Master Lot Table'!AC191</f>
        <v>0</v>
      </c>
    </row>
    <row r="192" spans="2:17" s="287" customFormat="1" ht="13.5">
      <c r="B192" s="278" t="s">
        <v>6</v>
      </c>
      <c r="C192" s="279"/>
      <c r="D192" s="279"/>
      <c r="E192" s="279"/>
      <c r="F192" s="279"/>
      <c r="G192" s="279"/>
      <c r="H192" s="280"/>
      <c r="I192" s="281">
        <f>'Master Lot Table'!U192</f>
        <v>0</v>
      </c>
      <c r="J192" s="282">
        <f>'Master Lot Table'!V192</f>
        <v>0</v>
      </c>
      <c r="K192" s="283"/>
      <c r="L192" s="282">
        <f>'Master Lot Table'!X192</f>
        <v>0</v>
      </c>
      <c r="M192" s="282">
        <f>'Master Lot Table'!Y192</f>
        <v>0</v>
      </c>
      <c r="N192" s="282">
        <f>'Master Lot Table'!Z192</f>
        <v>0</v>
      </c>
      <c r="O192" s="284">
        <f>'Master Lot Table'!AA192</f>
        <v>0</v>
      </c>
      <c r="P192" s="285">
        <f>'Master Lot Table'!AB192</f>
        <v>0</v>
      </c>
      <c r="Q192" s="286">
        <f>'Master Lot Table'!AC192</f>
        <v>0</v>
      </c>
    </row>
    <row r="193" spans="2:17" s="287" customFormat="1" ht="13.5">
      <c r="B193" s="288" t="s">
        <v>6</v>
      </c>
      <c r="C193" s="289"/>
      <c r="D193" s="289"/>
      <c r="E193" s="289"/>
      <c r="F193" s="289"/>
      <c r="G193" s="289"/>
      <c r="H193" s="227"/>
      <c r="I193" s="290">
        <f>'Master Lot Table'!U193</f>
        <v>0</v>
      </c>
      <c r="J193" s="274">
        <f>'Master Lot Table'!V193</f>
        <v>0</v>
      </c>
      <c r="K193" s="291"/>
      <c r="L193" s="274">
        <f>'Master Lot Table'!X193</f>
        <v>0</v>
      </c>
      <c r="M193" s="274">
        <f>'Master Lot Table'!Y193</f>
        <v>0</v>
      </c>
      <c r="N193" s="274">
        <f>'Master Lot Table'!Z193</f>
        <v>0</v>
      </c>
      <c r="O193" s="292">
        <f>'Master Lot Table'!AA193</f>
        <v>0</v>
      </c>
      <c r="P193" s="293">
        <f>'Master Lot Table'!AB193</f>
        <v>0</v>
      </c>
      <c r="Q193" s="294">
        <f>'Master Lot Table'!AC193</f>
        <v>0</v>
      </c>
    </row>
    <row r="194" spans="2:17" s="287" customFormat="1" ht="13.5">
      <c r="B194" s="278" t="s">
        <v>6</v>
      </c>
      <c r="C194" s="279"/>
      <c r="D194" s="279"/>
      <c r="E194" s="279"/>
      <c r="F194" s="279"/>
      <c r="G194" s="279"/>
      <c r="H194" s="280"/>
      <c r="I194" s="281">
        <f>'Master Lot Table'!U194</f>
        <v>0</v>
      </c>
      <c r="J194" s="282">
        <f>'Master Lot Table'!V194</f>
        <v>0</v>
      </c>
      <c r="K194" s="283"/>
      <c r="L194" s="282">
        <f>'Master Lot Table'!X194</f>
        <v>0</v>
      </c>
      <c r="M194" s="282">
        <f>'Master Lot Table'!Y194</f>
        <v>0</v>
      </c>
      <c r="N194" s="282">
        <f>'Master Lot Table'!Z194</f>
        <v>0</v>
      </c>
      <c r="O194" s="284">
        <f>'Master Lot Table'!AA194</f>
        <v>0</v>
      </c>
      <c r="P194" s="285">
        <f>'Master Lot Table'!AB194</f>
        <v>0</v>
      </c>
      <c r="Q194" s="286">
        <f>'Master Lot Table'!AC194</f>
        <v>0</v>
      </c>
    </row>
    <row r="195" spans="2:17" s="287" customFormat="1" ht="13.5">
      <c r="B195" s="288" t="s">
        <v>6</v>
      </c>
      <c r="C195" s="289"/>
      <c r="D195" s="289"/>
      <c r="E195" s="289"/>
      <c r="F195" s="289"/>
      <c r="G195" s="289"/>
      <c r="H195" s="227"/>
      <c r="I195" s="290">
        <f>'Master Lot Table'!U195</f>
        <v>0</v>
      </c>
      <c r="J195" s="274">
        <f>'Master Lot Table'!V195</f>
        <v>0</v>
      </c>
      <c r="K195" s="291"/>
      <c r="L195" s="274">
        <f>'Master Lot Table'!X195</f>
        <v>0</v>
      </c>
      <c r="M195" s="274">
        <f>'Master Lot Table'!Y195</f>
        <v>0</v>
      </c>
      <c r="N195" s="274">
        <f>'Master Lot Table'!Z195</f>
        <v>0</v>
      </c>
      <c r="O195" s="292">
        <f>'Master Lot Table'!AA195</f>
        <v>0</v>
      </c>
      <c r="P195" s="293">
        <f>'Master Lot Table'!AB195</f>
        <v>0</v>
      </c>
      <c r="Q195" s="294">
        <f>'Master Lot Table'!AC195</f>
        <v>0</v>
      </c>
    </row>
    <row r="196" spans="2:17" s="287" customFormat="1" ht="13.5">
      <c r="B196" s="278" t="s">
        <v>6</v>
      </c>
      <c r="C196" s="279"/>
      <c r="D196" s="279"/>
      <c r="E196" s="279"/>
      <c r="F196" s="279"/>
      <c r="G196" s="279"/>
      <c r="H196" s="280"/>
      <c r="I196" s="281">
        <f>'Master Lot Table'!U196</f>
        <v>0</v>
      </c>
      <c r="J196" s="282">
        <f>'Master Lot Table'!V196</f>
        <v>0</v>
      </c>
      <c r="K196" s="283"/>
      <c r="L196" s="282">
        <f>'Master Lot Table'!X196</f>
        <v>0</v>
      </c>
      <c r="M196" s="282">
        <f>'Master Lot Table'!Y196</f>
        <v>0</v>
      </c>
      <c r="N196" s="282">
        <f>'Master Lot Table'!Z196</f>
        <v>0</v>
      </c>
      <c r="O196" s="284">
        <f>'Master Lot Table'!AA196</f>
        <v>0</v>
      </c>
      <c r="P196" s="285">
        <f>'Master Lot Table'!AB196</f>
        <v>0</v>
      </c>
      <c r="Q196" s="286">
        <f>'Master Lot Table'!AC196</f>
        <v>0</v>
      </c>
    </row>
    <row r="197" spans="2:17" s="287" customFormat="1" ht="13.5">
      <c r="B197" s="288" t="s">
        <v>6</v>
      </c>
      <c r="C197" s="289"/>
      <c r="D197" s="289"/>
      <c r="E197" s="289"/>
      <c r="F197" s="289"/>
      <c r="G197" s="289"/>
      <c r="H197" s="227"/>
      <c r="I197" s="290">
        <f>'Master Lot Table'!U197</f>
        <v>0</v>
      </c>
      <c r="J197" s="274">
        <f>'Master Lot Table'!V197</f>
        <v>0</v>
      </c>
      <c r="K197" s="291"/>
      <c r="L197" s="274">
        <f>'Master Lot Table'!X197</f>
        <v>0</v>
      </c>
      <c r="M197" s="274">
        <f>'Master Lot Table'!Y197</f>
        <v>0</v>
      </c>
      <c r="N197" s="274">
        <f>'Master Lot Table'!Z197</f>
        <v>0</v>
      </c>
      <c r="O197" s="292">
        <f>'Master Lot Table'!AA197</f>
        <v>0</v>
      </c>
      <c r="P197" s="293">
        <f>'Master Lot Table'!AB197</f>
        <v>0</v>
      </c>
      <c r="Q197" s="294">
        <f>'Master Lot Table'!AC197</f>
        <v>0</v>
      </c>
    </row>
    <row r="198" spans="2:17" s="287" customFormat="1" ht="13.5">
      <c r="B198" s="278" t="s">
        <v>6</v>
      </c>
      <c r="C198" s="279"/>
      <c r="D198" s="279"/>
      <c r="E198" s="279"/>
      <c r="F198" s="279"/>
      <c r="G198" s="279"/>
      <c r="H198" s="280"/>
      <c r="I198" s="281">
        <f>'Master Lot Table'!U198</f>
        <v>0</v>
      </c>
      <c r="J198" s="282">
        <f>'Master Lot Table'!V198</f>
        <v>0</v>
      </c>
      <c r="K198" s="283"/>
      <c r="L198" s="282">
        <f>'Master Lot Table'!X198</f>
        <v>0</v>
      </c>
      <c r="M198" s="282">
        <f>'Master Lot Table'!Y198</f>
        <v>0</v>
      </c>
      <c r="N198" s="282">
        <f>'Master Lot Table'!Z198</f>
        <v>0</v>
      </c>
      <c r="O198" s="284">
        <f>'Master Lot Table'!AA198</f>
        <v>0</v>
      </c>
      <c r="P198" s="285">
        <f>'Master Lot Table'!AB198</f>
        <v>0</v>
      </c>
      <c r="Q198" s="286">
        <f>'Master Lot Table'!AC198</f>
        <v>0</v>
      </c>
    </row>
    <row r="199" spans="2:17" s="287" customFormat="1" ht="13.5">
      <c r="B199" s="288" t="s">
        <v>6</v>
      </c>
      <c r="C199" s="289"/>
      <c r="D199" s="289"/>
      <c r="E199" s="289"/>
      <c r="F199" s="289"/>
      <c r="G199" s="289"/>
      <c r="H199" s="227"/>
      <c r="I199" s="290">
        <f>'Master Lot Table'!U199</f>
        <v>0</v>
      </c>
      <c r="J199" s="274">
        <f>'Master Lot Table'!V199</f>
        <v>0</v>
      </c>
      <c r="K199" s="291"/>
      <c r="L199" s="274">
        <f>'Master Lot Table'!X199</f>
        <v>0</v>
      </c>
      <c r="M199" s="274">
        <f>'Master Lot Table'!Y199</f>
        <v>0</v>
      </c>
      <c r="N199" s="274">
        <f>'Master Lot Table'!Z199</f>
        <v>0</v>
      </c>
      <c r="O199" s="292">
        <f>'Master Lot Table'!AA199</f>
        <v>0</v>
      </c>
      <c r="P199" s="293">
        <f>'Master Lot Table'!AB199</f>
        <v>0</v>
      </c>
      <c r="Q199" s="294">
        <f>'Master Lot Table'!AC199</f>
        <v>0</v>
      </c>
    </row>
    <row r="200" spans="2:17" s="287" customFormat="1" ht="13.5">
      <c r="B200" s="278" t="s">
        <v>6</v>
      </c>
      <c r="C200" s="279"/>
      <c r="D200" s="279"/>
      <c r="E200" s="279"/>
      <c r="F200" s="279"/>
      <c r="G200" s="279"/>
      <c r="H200" s="280"/>
      <c r="I200" s="281">
        <f>'Master Lot Table'!U200</f>
        <v>0</v>
      </c>
      <c r="J200" s="282">
        <f>'Master Lot Table'!V200</f>
        <v>0</v>
      </c>
      <c r="K200" s="283"/>
      <c r="L200" s="282">
        <f>'Master Lot Table'!X200</f>
        <v>0</v>
      </c>
      <c r="M200" s="282">
        <f>'Master Lot Table'!Y200</f>
        <v>0</v>
      </c>
      <c r="N200" s="282">
        <f>'Master Lot Table'!Z200</f>
        <v>0</v>
      </c>
      <c r="O200" s="284">
        <f>'Master Lot Table'!AA200</f>
        <v>0</v>
      </c>
      <c r="P200" s="285">
        <f>'Master Lot Table'!AB200</f>
        <v>0</v>
      </c>
      <c r="Q200" s="286">
        <f>'Master Lot Table'!AC200</f>
        <v>0</v>
      </c>
    </row>
    <row r="201" spans="2:17" s="287" customFormat="1" ht="13.5">
      <c r="B201" s="288" t="s">
        <v>6</v>
      </c>
      <c r="C201" s="289"/>
      <c r="D201" s="289"/>
      <c r="E201" s="289"/>
      <c r="F201" s="289"/>
      <c r="G201" s="289"/>
      <c r="H201" s="227"/>
      <c r="I201" s="290">
        <f>'Master Lot Table'!U201</f>
        <v>0</v>
      </c>
      <c r="J201" s="274">
        <f>'Master Lot Table'!V201</f>
        <v>0</v>
      </c>
      <c r="K201" s="291"/>
      <c r="L201" s="274">
        <f>'Master Lot Table'!X201</f>
        <v>0</v>
      </c>
      <c r="M201" s="274">
        <f>'Master Lot Table'!Y201</f>
        <v>0</v>
      </c>
      <c r="N201" s="274">
        <f>'Master Lot Table'!Z201</f>
        <v>0</v>
      </c>
      <c r="O201" s="292">
        <f>'Master Lot Table'!AA201</f>
        <v>0</v>
      </c>
      <c r="P201" s="293">
        <f>'Master Lot Table'!AB201</f>
        <v>0</v>
      </c>
      <c r="Q201" s="294">
        <f>'Master Lot Table'!AC201</f>
        <v>0</v>
      </c>
    </row>
    <row r="202" spans="2:17" s="287" customFormat="1" ht="13.5">
      <c r="B202" s="278" t="s">
        <v>6</v>
      </c>
      <c r="C202" s="279"/>
      <c r="D202" s="279"/>
      <c r="E202" s="279"/>
      <c r="F202" s="279"/>
      <c r="G202" s="279"/>
      <c r="H202" s="280"/>
      <c r="I202" s="281">
        <f>'Master Lot Table'!U202</f>
        <v>0</v>
      </c>
      <c r="J202" s="282">
        <f>'Master Lot Table'!V202</f>
        <v>0</v>
      </c>
      <c r="K202" s="283"/>
      <c r="L202" s="282">
        <f>'Master Lot Table'!X202</f>
        <v>0</v>
      </c>
      <c r="M202" s="282">
        <f>'Master Lot Table'!Y202</f>
        <v>0</v>
      </c>
      <c r="N202" s="282">
        <f>'Master Lot Table'!Z202</f>
        <v>0</v>
      </c>
      <c r="O202" s="284">
        <f>'Master Lot Table'!AA202</f>
        <v>0</v>
      </c>
      <c r="P202" s="285">
        <f>'Master Lot Table'!AB202</f>
        <v>0</v>
      </c>
      <c r="Q202" s="286">
        <f>'Master Lot Table'!AC202</f>
        <v>0</v>
      </c>
    </row>
    <row r="203" spans="2:17" s="287" customFormat="1" ht="13.5">
      <c r="B203" s="288" t="s">
        <v>6</v>
      </c>
      <c r="C203" s="289"/>
      <c r="D203" s="289"/>
      <c r="E203" s="289"/>
      <c r="F203" s="289"/>
      <c r="G203" s="289"/>
      <c r="H203" s="227"/>
      <c r="I203" s="290">
        <f>'Master Lot Table'!U203</f>
        <v>0</v>
      </c>
      <c r="J203" s="274">
        <f>'Master Lot Table'!V203</f>
        <v>0</v>
      </c>
      <c r="K203" s="291"/>
      <c r="L203" s="274">
        <f>'Master Lot Table'!X203</f>
        <v>0</v>
      </c>
      <c r="M203" s="274">
        <f>'Master Lot Table'!Y203</f>
        <v>0</v>
      </c>
      <c r="N203" s="274">
        <f>'Master Lot Table'!Z203</f>
        <v>0</v>
      </c>
      <c r="O203" s="292">
        <f>'Master Lot Table'!AA203</f>
        <v>0</v>
      </c>
      <c r="P203" s="293">
        <f>'Master Lot Table'!AB203</f>
        <v>0</v>
      </c>
      <c r="Q203" s="294">
        <f>'Master Lot Table'!AC203</f>
        <v>0</v>
      </c>
    </row>
    <row r="204" spans="2:17" s="287" customFormat="1" ht="13.5">
      <c r="B204" s="278" t="s">
        <v>6</v>
      </c>
      <c r="C204" s="279"/>
      <c r="D204" s="279"/>
      <c r="E204" s="279"/>
      <c r="F204" s="279"/>
      <c r="G204" s="279"/>
      <c r="H204" s="280"/>
      <c r="I204" s="281">
        <f>'Master Lot Table'!U204</f>
        <v>0</v>
      </c>
      <c r="J204" s="282">
        <f>'Master Lot Table'!V204</f>
        <v>0</v>
      </c>
      <c r="K204" s="283"/>
      <c r="L204" s="282">
        <f>'Master Lot Table'!X204</f>
        <v>0</v>
      </c>
      <c r="M204" s="282">
        <f>'Master Lot Table'!Y204</f>
        <v>0</v>
      </c>
      <c r="N204" s="282">
        <f>'Master Lot Table'!Z204</f>
        <v>0</v>
      </c>
      <c r="O204" s="284">
        <f>'Master Lot Table'!AA204</f>
        <v>0</v>
      </c>
      <c r="P204" s="285">
        <f>'Master Lot Table'!AB204</f>
        <v>0</v>
      </c>
      <c r="Q204" s="286">
        <f>'Master Lot Table'!AC204</f>
        <v>0</v>
      </c>
    </row>
    <row r="205" spans="2:17" s="287" customFormat="1" ht="13.5">
      <c r="B205" s="288" t="s">
        <v>6</v>
      </c>
      <c r="C205" s="289"/>
      <c r="D205" s="289"/>
      <c r="E205" s="289"/>
      <c r="F205" s="289"/>
      <c r="G205" s="289"/>
      <c r="H205" s="227"/>
      <c r="I205" s="290">
        <f>'Master Lot Table'!U205</f>
        <v>0</v>
      </c>
      <c r="J205" s="274">
        <f>'Master Lot Table'!V205</f>
        <v>0</v>
      </c>
      <c r="K205" s="291"/>
      <c r="L205" s="274">
        <f>'Master Lot Table'!X205</f>
        <v>0</v>
      </c>
      <c r="M205" s="274">
        <f>'Master Lot Table'!Y205</f>
        <v>0</v>
      </c>
      <c r="N205" s="274">
        <f>'Master Lot Table'!Z205</f>
        <v>0</v>
      </c>
      <c r="O205" s="292">
        <f>'Master Lot Table'!AA205</f>
        <v>0</v>
      </c>
      <c r="P205" s="293">
        <f>'Master Lot Table'!AB205</f>
        <v>0</v>
      </c>
      <c r="Q205" s="294">
        <f>'Master Lot Table'!AC205</f>
        <v>0</v>
      </c>
    </row>
    <row r="206" spans="9:15" s="287" customFormat="1" ht="13.5">
      <c r="I206" s="295">
        <f aca="true" t="shared" si="0" ref="I206:O206">SUM(I6:I205)</f>
        <v>0</v>
      </c>
      <c r="J206" s="296">
        <f t="shared" si="0"/>
        <v>0</v>
      </c>
      <c r="K206" s="296">
        <f t="shared" si="0"/>
        <v>0</v>
      </c>
      <c r="L206" s="296">
        <f t="shared" si="0"/>
        <v>0</v>
      </c>
      <c r="M206" s="296">
        <f t="shared" si="0"/>
        <v>0</v>
      </c>
      <c r="N206" s="296">
        <f t="shared" si="0"/>
        <v>0</v>
      </c>
      <c r="O206" s="297">
        <f t="shared" si="0"/>
        <v>0</v>
      </c>
    </row>
  </sheetData>
  <sheetProtection formatCells="0" formatColumns="0" formatRows="0"/>
  <mergeCells count="6">
    <mergeCell ref="M2:N2"/>
    <mergeCell ref="M3:N3"/>
    <mergeCell ref="B2:F2"/>
    <mergeCell ref="B3:F3"/>
    <mergeCell ref="H2:K2"/>
    <mergeCell ref="H3:K3"/>
  </mergeCells>
  <dataValidations count="9">
    <dataValidation type="list" allowBlank="1" showInputMessage="1" showErrorMessage="1" sqref="B6:B205">
      <formula1>BuildingType</formula1>
    </dataValidation>
    <dataValidation type="list" showInputMessage="1" showErrorMessage="1" errorTitle="Enter Owners on the Owners Page" error="Owners must be added to the Owners Page." sqref="G6:G205">
      <formula1>Owner</formula1>
    </dataValidation>
    <dataValidation type="list" allowBlank="1" showInputMessage="1" showErrorMessage="1" sqref="M3">
      <formula1>EfficiencyIV</formula1>
    </dataValidation>
    <dataValidation type="decimal" operator="greaterThanOrEqual" allowBlank="1" showInputMessage="1" showErrorMessage="1" errorTitle="Invalid Value" error="Must be greater than or equal to 0 or blank." sqref="H3:K3">
      <formula1>0</formula1>
    </dataValidation>
    <dataValidation type="whole" allowBlank="1" showInputMessage="1" showErrorMessage="1" sqref="H7:H15 H91:H105 H17:H39 H41:H55 H57:H65 H67:H89 C6:C205 H107:H115 H191:H205 H117:H139 H141:H155 H157:H165 H167:H189">
      <formula1>0</formula1>
      <formula2>100</formula2>
    </dataValidation>
    <dataValidation type="whole" allowBlank="1" showInputMessage="1" showErrorMessage="1" sqref="E6:E205">
      <formula1>0</formula1>
      <formula2>1000</formula2>
    </dataValidation>
    <dataValidation type="whole" operator="greaterThan" allowBlank="1" showInputMessage="1" showErrorMessage="1" sqref="F6:F205">
      <formula1>0</formula1>
    </dataValidation>
    <dataValidation type="decimal" operator="greaterThanOrEqual" allowBlank="1" showInputMessage="1" showErrorMessage="1" sqref="K6:K205">
      <formula1>0</formula1>
    </dataValidation>
    <dataValidation type="decimal" allowBlank="1" showInputMessage="1" showErrorMessage="1" sqref="H6 H16 H40 H56 H66 H90 H106 H116 H140 H156 H166 H190">
      <formula1>0</formula1>
      <formula2>100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AG207"/>
  <sheetViews>
    <sheetView showGridLines="0" workbookViewId="0" topLeftCell="A1">
      <selection activeCell="I43" sqref="I43"/>
    </sheetView>
  </sheetViews>
  <sheetFormatPr defaultColWidth="9.140625" defaultRowHeight="12.75"/>
  <cols>
    <col min="1" max="1" width="1.421875" style="253" customWidth="1"/>
    <col min="2" max="2" width="15.00390625" style="253" customWidth="1"/>
    <col min="3" max="3" width="2.8515625" style="253" customWidth="1"/>
    <col min="4" max="4" width="17.421875" style="253" bestFit="1" customWidth="1"/>
    <col min="5" max="5" width="3.7109375" style="253" customWidth="1"/>
    <col min="6" max="6" width="8.57421875" style="253" customWidth="1"/>
    <col min="7" max="8" width="8.00390625" style="253" bestFit="1" customWidth="1"/>
    <col min="9" max="9" width="10.00390625" style="253" bestFit="1" customWidth="1"/>
    <col min="10" max="10" width="8.57421875" style="253" bestFit="1" customWidth="1"/>
    <col min="11" max="11" width="6.7109375" style="253" bestFit="1" customWidth="1"/>
    <col min="12" max="12" width="8.140625" style="253" bestFit="1" customWidth="1"/>
    <col min="13" max="13" width="11.28125" style="253" bestFit="1" customWidth="1"/>
    <col min="14" max="14" width="5.28125" style="253" bestFit="1" customWidth="1"/>
    <col min="15" max="15" width="17.00390625" style="253" bestFit="1" customWidth="1"/>
    <col min="16" max="16" width="17.8515625" style="253" bestFit="1" customWidth="1"/>
    <col min="17" max="16384" width="9.140625" style="253" customWidth="1"/>
  </cols>
  <sheetData>
    <row r="1" ht="7.5" customHeight="1" thickBot="1"/>
    <row r="2" spans="2:13" ht="21">
      <c r="B2" s="456" t="s">
        <v>79</v>
      </c>
      <c r="C2" s="457"/>
      <c r="D2" s="457"/>
      <c r="E2" s="457"/>
      <c r="F2" s="458"/>
      <c r="G2" s="298"/>
      <c r="H2" s="298"/>
      <c r="I2" s="298"/>
      <c r="J2" s="298"/>
      <c r="L2" s="299"/>
      <c r="M2" s="299"/>
    </row>
    <row r="3" spans="2:13" ht="15.75" thickBot="1">
      <c r="B3" s="459" t="s">
        <v>263</v>
      </c>
      <c r="C3" s="460"/>
      <c r="D3" s="460"/>
      <c r="E3" s="460"/>
      <c r="F3" s="461"/>
      <c r="L3" s="300"/>
      <c r="M3" s="300"/>
    </row>
    <row r="4" ht="15"/>
    <row r="5" spans="2:33" s="5" customFormat="1" ht="30">
      <c r="B5" s="69" t="s">
        <v>1</v>
      </c>
      <c r="C5" s="6" t="s">
        <v>66</v>
      </c>
      <c r="D5" s="7" t="s">
        <v>201</v>
      </c>
      <c r="E5" s="7" t="s">
        <v>73</v>
      </c>
      <c r="F5" s="7" t="s">
        <v>202</v>
      </c>
      <c r="G5" s="7" t="s">
        <v>219</v>
      </c>
      <c r="H5" s="7" t="s">
        <v>220</v>
      </c>
      <c r="I5" s="7" t="s">
        <v>200</v>
      </c>
      <c r="J5" s="7" t="s">
        <v>81</v>
      </c>
      <c r="K5" s="7" t="s">
        <v>215</v>
      </c>
      <c r="L5" s="7" t="s">
        <v>241</v>
      </c>
      <c r="M5" s="8" t="s">
        <v>65</v>
      </c>
      <c r="N5" s="70" t="s">
        <v>191</v>
      </c>
      <c r="Q5" s="68"/>
      <c r="AG5" s="301"/>
    </row>
    <row r="6" spans="2:16" s="300" customFormat="1" ht="13.5">
      <c r="B6" s="302" t="s">
        <v>6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305">
        <f>'Master Lot Table'!T6</f>
        <v>0</v>
      </c>
      <c r="O6" s="306"/>
      <c r="P6" s="306"/>
    </row>
    <row r="7" spans="2:16" s="300" customFormat="1" ht="13.5">
      <c r="B7" s="307" t="s">
        <v>6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9"/>
      <c r="N7" s="310">
        <f>'Master Lot Table'!T7</f>
        <v>0</v>
      </c>
      <c r="O7" s="306"/>
      <c r="P7" s="306"/>
    </row>
    <row r="8" spans="2:16" s="300" customFormat="1" ht="13.5">
      <c r="B8" s="302" t="s">
        <v>6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305">
        <f>'Master Lot Table'!T8</f>
        <v>0</v>
      </c>
      <c r="O8" s="306"/>
      <c r="P8" s="306"/>
    </row>
    <row r="9" spans="2:16" s="300" customFormat="1" ht="13.5">
      <c r="B9" s="307" t="s">
        <v>6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9"/>
      <c r="N9" s="310">
        <f>'Master Lot Table'!T9</f>
        <v>0</v>
      </c>
      <c r="O9" s="306"/>
      <c r="P9" s="306"/>
    </row>
    <row r="10" spans="2:16" s="300" customFormat="1" ht="13.5">
      <c r="B10" s="302" t="s">
        <v>6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4"/>
      <c r="N10" s="305">
        <f>'Master Lot Table'!T10</f>
        <v>0</v>
      </c>
      <c r="O10" s="306"/>
      <c r="P10" s="306"/>
    </row>
    <row r="11" spans="2:16" s="300" customFormat="1" ht="13.5">
      <c r="B11" s="307" t="s">
        <v>6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9"/>
      <c r="N11" s="310">
        <f>'Master Lot Table'!T11</f>
        <v>0</v>
      </c>
      <c r="O11" s="306"/>
      <c r="P11" s="306"/>
    </row>
    <row r="12" spans="2:16" s="300" customFormat="1" ht="13.5">
      <c r="B12" s="302" t="s">
        <v>6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4"/>
      <c r="N12" s="305">
        <f>'Master Lot Table'!T12</f>
        <v>0</v>
      </c>
      <c r="O12" s="306"/>
      <c r="P12" s="306"/>
    </row>
    <row r="13" spans="2:16" s="300" customFormat="1" ht="13.5">
      <c r="B13" s="307" t="s">
        <v>6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9"/>
      <c r="N13" s="310">
        <f>'Master Lot Table'!T13</f>
        <v>0</v>
      </c>
      <c r="O13" s="306"/>
      <c r="P13" s="306"/>
    </row>
    <row r="14" spans="2:16" s="300" customFormat="1" ht="13.5">
      <c r="B14" s="302" t="s">
        <v>6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305">
        <f>'Master Lot Table'!T14</f>
        <v>0</v>
      </c>
      <c r="O14" s="306"/>
      <c r="P14" s="306"/>
    </row>
    <row r="15" spans="2:16" s="300" customFormat="1" ht="13.5">
      <c r="B15" s="307" t="s">
        <v>6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9"/>
      <c r="N15" s="310">
        <f>'Master Lot Table'!T15</f>
        <v>0</v>
      </c>
      <c r="O15" s="306"/>
      <c r="P15" s="306"/>
    </row>
    <row r="16" spans="2:16" s="300" customFormat="1" ht="13.5">
      <c r="B16" s="302" t="s">
        <v>6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4"/>
      <c r="N16" s="305">
        <f>'Master Lot Table'!T16</f>
        <v>0</v>
      </c>
      <c r="O16" s="306"/>
      <c r="P16" s="306"/>
    </row>
    <row r="17" spans="2:16" s="300" customFormat="1" ht="13.5">
      <c r="B17" s="307" t="s">
        <v>6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9"/>
      <c r="N17" s="310">
        <f>'Master Lot Table'!T17</f>
        <v>0</v>
      </c>
      <c r="O17" s="306"/>
      <c r="P17" s="306"/>
    </row>
    <row r="18" spans="2:16" s="300" customFormat="1" ht="13.5">
      <c r="B18" s="302" t="s">
        <v>6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4"/>
      <c r="N18" s="305">
        <f>'Master Lot Table'!T18</f>
        <v>0</v>
      </c>
      <c r="O18" s="306"/>
      <c r="P18" s="306"/>
    </row>
    <row r="19" spans="2:16" s="300" customFormat="1" ht="13.5">
      <c r="B19" s="307" t="s">
        <v>6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9"/>
      <c r="N19" s="310">
        <f>'Master Lot Table'!T19</f>
        <v>0</v>
      </c>
      <c r="O19" s="306"/>
      <c r="P19" s="306"/>
    </row>
    <row r="20" spans="2:16" s="300" customFormat="1" ht="13.5">
      <c r="B20" s="302" t="s">
        <v>6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4"/>
      <c r="N20" s="305">
        <f>'Master Lot Table'!T20</f>
        <v>0</v>
      </c>
      <c r="O20" s="306"/>
      <c r="P20" s="306"/>
    </row>
    <row r="21" spans="2:16" s="300" customFormat="1" ht="13.5">
      <c r="B21" s="307" t="s">
        <v>6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9"/>
      <c r="N21" s="310">
        <f>'Master Lot Table'!T21</f>
        <v>0</v>
      </c>
      <c r="O21" s="306"/>
      <c r="P21" s="306"/>
    </row>
    <row r="22" spans="2:16" s="300" customFormat="1" ht="13.5">
      <c r="B22" s="302" t="s">
        <v>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4"/>
      <c r="N22" s="305">
        <f>'Master Lot Table'!T22</f>
        <v>0</v>
      </c>
      <c r="O22" s="306"/>
      <c r="P22" s="306"/>
    </row>
    <row r="23" spans="2:16" s="300" customFormat="1" ht="13.5">
      <c r="B23" s="307" t="s">
        <v>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310">
        <f>'Master Lot Table'!T23</f>
        <v>0</v>
      </c>
      <c r="O23" s="306"/>
      <c r="P23" s="306"/>
    </row>
    <row r="24" spans="2:16" s="300" customFormat="1" ht="13.5">
      <c r="B24" s="302" t="s">
        <v>6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4"/>
      <c r="N24" s="305">
        <f>'Master Lot Table'!T24</f>
        <v>0</v>
      </c>
      <c r="O24" s="306"/>
      <c r="P24" s="306"/>
    </row>
    <row r="25" spans="2:16" s="300" customFormat="1" ht="13.5">
      <c r="B25" s="307" t="s">
        <v>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N25" s="310">
        <f>'Master Lot Table'!T25</f>
        <v>0</v>
      </c>
      <c r="O25" s="306"/>
      <c r="P25" s="306"/>
    </row>
    <row r="26" spans="2:16" s="300" customFormat="1" ht="13.5">
      <c r="B26" s="302" t="s">
        <v>6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4"/>
      <c r="N26" s="305">
        <f>'Master Lot Table'!T26</f>
        <v>0</v>
      </c>
      <c r="O26" s="306"/>
      <c r="P26" s="306"/>
    </row>
    <row r="27" spans="2:16" s="300" customFormat="1" ht="13.5">
      <c r="B27" s="307" t="s">
        <v>6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9"/>
      <c r="N27" s="310">
        <f>'Master Lot Table'!T27</f>
        <v>0</v>
      </c>
      <c r="O27" s="306"/>
      <c r="P27" s="306"/>
    </row>
    <row r="28" spans="2:16" s="300" customFormat="1" ht="13.5">
      <c r="B28" s="302" t="s">
        <v>6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4"/>
      <c r="N28" s="305">
        <f>'Master Lot Table'!T28</f>
        <v>0</v>
      </c>
      <c r="O28" s="306"/>
      <c r="P28" s="306"/>
    </row>
    <row r="29" spans="2:16" s="300" customFormat="1" ht="13.5">
      <c r="B29" s="307" t="s">
        <v>6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310">
        <f>'Master Lot Table'!T29</f>
        <v>0</v>
      </c>
      <c r="O29" s="306"/>
      <c r="P29" s="306"/>
    </row>
    <row r="30" spans="2:16" s="300" customFormat="1" ht="13.5">
      <c r="B30" s="302" t="s">
        <v>6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305">
        <f>'Master Lot Table'!T30</f>
        <v>0</v>
      </c>
      <c r="O30" s="306"/>
      <c r="P30" s="306"/>
    </row>
    <row r="31" spans="2:16" s="300" customFormat="1" ht="13.5">
      <c r="B31" s="307" t="s">
        <v>6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9"/>
      <c r="N31" s="310">
        <f>'Master Lot Table'!T31</f>
        <v>0</v>
      </c>
      <c r="O31" s="306"/>
      <c r="P31" s="306"/>
    </row>
    <row r="32" spans="2:16" s="300" customFormat="1" ht="13.5">
      <c r="B32" s="302" t="s">
        <v>6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4"/>
      <c r="N32" s="305">
        <f>'Master Lot Table'!T32</f>
        <v>0</v>
      </c>
      <c r="O32" s="306"/>
      <c r="P32" s="306"/>
    </row>
    <row r="33" spans="2:16" s="300" customFormat="1" ht="13.5">
      <c r="B33" s="307" t="s">
        <v>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310">
        <f>'Master Lot Table'!T33</f>
        <v>0</v>
      </c>
      <c r="O33" s="306"/>
      <c r="P33" s="306"/>
    </row>
    <row r="34" spans="2:16" s="300" customFormat="1" ht="13.5">
      <c r="B34" s="302" t="s">
        <v>6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4"/>
      <c r="N34" s="305">
        <f>'Master Lot Table'!T34</f>
        <v>0</v>
      </c>
      <c r="O34" s="306"/>
      <c r="P34" s="306"/>
    </row>
    <row r="35" spans="2:16" s="300" customFormat="1" ht="13.5">
      <c r="B35" s="307" t="s">
        <v>6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310">
        <f>'Master Lot Table'!T35</f>
        <v>0</v>
      </c>
      <c r="O35" s="306"/>
      <c r="P35" s="306"/>
    </row>
    <row r="36" spans="2:16" s="300" customFormat="1" ht="13.5">
      <c r="B36" s="302" t="s">
        <v>6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4"/>
      <c r="N36" s="305">
        <f>'Master Lot Table'!T36</f>
        <v>0</v>
      </c>
      <c r="O36" s="306"/>
      <c r="P36" s="306"/>
    </row>
    <row r="37" spans="2:16" s="300" customFormat="1" ht="13.5">
      <c r="B37" s="307" t="s">
        <v>6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  <c r="N37" s="310">
        <f>'Master Lot Table'!T37</f>
        <v>0</v>
      </c>
      <c r="O37" s="306"/>
      <c r="P37" s="306"/>
    </row>
    <row r="38" spans="2:16" s="300" customFormat="1" ht="13.5">
      <c r="B38" s="302" t="s">
        <v>6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4"/>
      <c r="N38" s="305">
        <f>'Master Lot Table'!T38</f>
        <v>0</v>
      </c>
      <c r="O38" s="306"/>
      <c r="P38" s="306"/>
    </row>
    <row r="39" spans="2:16" s="300" customFormat="1" ht="13.5">
      <c r="B39" s="307" t="s">
        <v>6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  <c r="N39" s="310">
        <f>'Master Lot Table'!T39</f>
        <v>0</v>
      </c>
      <c r="O39" s="306"/>
      <c r="P39" s="306"/>
    </row>
    <row r="40" spans="2:16" s="300" customFormat="1" ht="13.5">
      <c r="B40" s="302" t="s">
        <v>6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4"/>
      <c r="N40" s="305">
        <f>'Master Lot Table'!T40</f>
        <v>0</v>
      </c>
      <c r="O40" s="306"/>
      <c r="P40" s="306"/>
    </row>
    <row r="41" spans="2:16" s="300" customFormat="1" ht="13.5">
      <c r="B41" s="307" t="s">
        <v>6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  <c r="N41" s="310">
        <f>'Master Lot Table'!T41</f>
        <v>0</v>
      </c>
      <c r="O41" s="306"/>
      <c r="P41" s="306"/>
    </row>
    <row r="42" spans="2:16" s="300" customFormat="1" ht="13.5">
      <c r="B42" s="302" t="s">
        <v>6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4"/>
      <c r="N42" s="305">
        <f>'Master Lot Table'!T42</f>
        <v>0</v>
      </c>
      <c r="O42" s="306"/>
      <c r="P42" s="306"/>
    </row>
    <row r="43" spans="2:16" s="300" customFormat="1" ht="13.5">
      <c r="B43" s="307" t="s">
        <v>6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9"/>
      <c r="N43" s="310">
        <f>'Master Lot Table'!T43</f>
        <v>0</v>
      </c>
      <c r="O43" s="306"/>
      <c r="P43" s="306"/>
    </row>
    <row r="44" spans="2:16" s="300" customFormat="1" ht="13.5">
      <c r="B44" s="302" t="s">
        <v>6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4"/>
      <c r="N44" s="305">
        <f>'Master Lot Table'!T44</f>
        <v>0</v>
      </c>
      <c r="O44" s="306"/>
      <c r="P44" s="306"/>
    </row>
    <row r="45" spans="2:16" s="300" customFormat="1" ht="13.5">
      <c r="B45" s="307" t="s">
        <v>6</v>
      </c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9"/>
      <c r="N45" s="310">
        <f>'Master Lot Table'!T45</f>
        <v>0</v>
      </c>
      <c r="O45" s="306"/>
      <c r="P45" s="306"/>
    </row>
    <row r="46" spans="2:16" s="300" customFormat="1" ht="13.5">
      <c r="B46" s="302" t="s">
        <v>6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4"/>
      <c r="N46" s="305">
        <f>'Master Lot Table'!T46</f>
        <v>0</v>
      </c>
      <c r="O46" s="306"/>
      <c r="P46" s="306"/>
    </row>
    <row r="47" spans="2:16" s="300" customFormat="1" ht="13.5">
      <c r="B47" s="307" t="s">
        <v>6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9"/>
      <c r="N47" s="310">
        <f>'Master Lot Table'!T47</f>
        <v>0</v>
      </c>
      <c r="O47" s="306"/>
      <c r="P47" s="306"/>
    </row>
    <row r="48" spans="2:16" s="300" customFormat="1" ht="13.5">
      <c r="B48" s="302" t="s">
        <v>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4"/>
      <c r="N48" s="305">
        <f>'Master Lot Table'!T48</f>
        <v>0</v>
      </c>
      <c r="O48" s="306"/>
      <c r="P48" s="306"/>
    </row>
    <row r="49" spans="2:16" s="300" customFormat="1" ht="13.5">
      <c r="B49" s="307" t="s">
        <v>6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9"/>
      <c r="N49" s="310">
        <f>'Master Lot Table'!T49</f>
        <v>0</v>
      </c>
      <c r="O49" s="306"/>
      <c r="P49" s="306"/>
    </row>
    <row r="50" spans="2:16" s="300" customFormat="1" ht="13.5">
      <c r="B50" s="302" t="s">
        <v>6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4"/>
      <c r="N50" s="305">
        <f>'Master Lot Table'!T50</f>
        <v>0</v>
      </c>
      <c r="O50" s="306"/>
      <c r="P50" s="306"/>
    </row>
    <row r="51" spans="2:16" s="300" customFormat="1" ht="13.5">
      <c r="B51" s="307" t="s">
        <v>6</v>
      </c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9"/>
      <c r="N51" s="310">
        <f>'Master Lot Table'!T51</f>
        <v>0</v>
      </c>
      <c r="O51" s="306"/>
      <c r="P51" s="306"/>
    </row>
    <row r="52" spans="2:16" s="300" customFormat="1" ht="13.5">
      <c r="B52" s="302" t="s">
        <v>6</v>
      </c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4"/>
      <c r="N52" s="305">
        <f>'Master Lot Table'!T52</f>
        <v>0</v>
      </c>
      <c r="O52" s="306"/>
      <c r="P52" s="306"/>
    </row>
    <row r="53" spans="2:16" s="300" customFormat="1" ht="13.5">
      <c r="B53" s="307" t="s">
        <v>6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9"/>
      <c r="N53" s="310">
        <f>'Master Lot Table'!T53</f>
        <v>0</v>
      </c>
      <c r="O53" s="306"/>
      <c r="P53" s="306"/>
    </row>
    <row r="54" spans="2:16" s="300" customFormat="1" ht="13.5">
      <c r="B54" s="302" t="s">
        <v>6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4"/>
      <c r="N54" s="305">
        <f>'Master Lot Table'!T54</f>
        <v>0</v>
      </c>
      <c r="O54" s="306"/>
      <c r="P54" s="306"/>
    </row>
    <row r="55" spans="2:16" s="300" customFormat="1" ht="13.5">
      <c r="B55" s="307" t="s">
        <v>6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9"/>
      <c r="N55" s="310">
        <f>'Master Lot Table'!T55</f>
        <v>0</v>
      </c>
      <c r="O55" s="306"/>
      <c r="P55" s="306"/>
    </row>
    <row r="56" spans="2:16" s="300" customFormat="1" ht="13.5">
      <c r="B56" s="302" t="s">
        <v>6</v>
      </c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4"/>
      <c r="N56" s="305">
        <f>'Master Lot Table'!T56</f>
        <v>0</v>
      </c>
      <c r="O56" s="306"/>
      <c r="P56" s="306"/>
    </row>
    <row r="57" spans="2:16" s="300" customFormat="1" ht="13.5">
      <c r="B57" s="307" t="s">
        <v>6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9"/>
      <c r="N57" s="310">
        <f>'Master Lot Table'!T57</f>
        <v>0</v>
      </c>
      <c r="O57" s="306"/>
      <c r="P57" s="306"/>
    </row>
    <row r="58" spans="2:16" s="300" customFormat="1" ht="13.5">
      <c r="B58" s="302" t="s">
        <v>6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4"/>
      <c r="N58" s="305">
        <f>'Master Lot Table'!T58</f>
        <v>0</v>
      </c>
      <c r="O58" s="306"/>
      <c r="P58" s="306"/>
    </row>
    <row r="59" spans="2:16" s="300" customFormat="1" ht="13.5">
      <c r="B59" s="307" t="s">
        <v>6</v>
      </c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9"/>
      <c r="N59" s="310">
        <f>'Master Lot Table'!T59</f>
        <v>0</v>
      </c>
      <c r="O59" s="306"/>
      <c r="P59" s="306"/>
    </row>
    <row r="60" spans="2:16" s="300" customFormat="1" ht="13.5">
      <c r="B60" s="302" t="s">
        <v>6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4"/>
      <c r="N60" s="305">
        <f>'Master Lot Table'!T60</f>
        <v>0</v>
      </c>
      <c r="O60" s="306"/>
      <c r="P60" s="306"/>
    </row>
    <row r="61" spans="2:16" s="300" customFormat="1" ht="13.5">
      <c r="B61" s="307" t="s">
        <v>6</v>
      </c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9"/>
      <c r="N61" s="310">
        <f>'Master Lot Table'!T61</f>
        <v>0</v>
      </c>
      <c r="O61" s="306"/>
      <c r="P61" s="306"/>
    </row>
    <row r="62" spans="2:16" s="300" customFormat="1" ht="13.5">
      <c r="B62" s="302" t="s">
        <v>6</v>
      </c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4"/>
      <c r="N62" s="305">
        <f>'Master Lot Table'!T62</f>
        <v>0</v>
      </c>
      <c r="O62" s="306"/>
      <c r="P62" s="306"/>
    </row>
    <row r="63" spans="2:16" s="300" customFormat="1" ht="13.5">
      <c r="B63" s="307" t="s">
        <v>6</v>
      </c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9"/>
      <c r="N63" s="310">
        <f>'Master Lot Table'!T63</f>
        <v>0</v>
      </c>
      <c r="O63" s="306"/>
      <c r="P63" s="306"/>
    </row>
    <row r="64" spans="2:16" s="300" customFormat="1" ht="13.5">
      <c r="B64" s="302" t="s">
        <v>6</v>
      </c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4"/>
      <c r="N64" s="305">
        <f>'Master Lot Table'!T64</f>
        <v>0</v>
      </c>
      <c r="O64" s="306"/>
      <c r="P64" s="306"/>
    </row>
    <row r="65" spans="2:16" s="300" customFormat="1" ht="13.5">
      <c r="B65" s="307" t="s">
        <v>6</v>
      </c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9"/>
      <c r="N65" s="310">
        <f>'Master Lot Table'!T65</f>
        <v>0</v>
      </c>
      <c r="O65" s="306"/>
      <c r="P65" s="306"/>
    </row>
    <row r="66" spans="2:16" s="300" customFormat="1" ht="13.5">
      <c r="B66" s="302" t="s">
        <v>6</v>
      </c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4"/>
      <c r="N66" s="305">
        <f>'Master Lot Table'!T66</f>
        <v>0</v>
      </c>
      <c r="O66" s="306"/>
      <c r="P66" s="306"/>
    </row>
    <row r="67" spans="2:16" s="300" customFormat="1" ht="13.5">
      <c r="B67" s="307" t="s">
        <v>6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9"/>
      <c r="N67" s="310">
        <f>'Master Lot Table'!T67</f>
        <v>0</v>
      </c>
      <c r="O67" s="306"/>
      <c r="P67" s="306"/>
    </row>
    <row r="68" spans="2:16" s="300" customFormat="1" ht="13.5">
      <c r="B68" s="302" t="s">
        <v>6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4"/>
      <c r="N68" s="305">
        <f>'Master Lot Table'!T68</f>
        <v>0</v>
      </c>
      <c r="O68" s="306"/>
      <c r="P68" s="306"/>
    </row>
    <row r="69" spans="2:16" s="300" customFormat="1" ht="13.5">
      <c r="B69" s="307" t="s">
        <v>6</v>
      </c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9"/>
      <c r="N69" s="310">
        <f>'Master Lot Table'!T69</f>
        <v>0</v>
      </c>
      <c r="O69" s="306"/>
      <c r="P69" s="306"/>
    </row>
    <row r="70" spans="2:16" s="300" customFormat="1" ht="13.5">
      <c r="B70" s="302" t="s">
        <v>6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4"/>
      <c r="N70" s="305">
        <f>'Master Lot Table'!T70</f>
        <v>0</v>
      </c>
      <c r="O70" s="306"/>
      <c r="P70" s="306"/>
    </row>
    <row r="71" spans="2:16" s="300" customFormat="1" ht="13.5">
      <c r="B71" s="307" t="s">
        <v>6</v>
      </c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9"/>
      <c r="N71" s="310">
        <f>'Master Lot Table'!T71</f>
        <v>0</v>
      </c>
      <c r="O71" s="306"/>
      <c r="P71" s="306"/>
    </row>
    <row r="72" spans="2:16" s="300" customFormat="1" ht="13.5">
      <c r="B72" s="302" t="s">
        <v>6</v>
      </c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4"/>
      <c r="N72" s="305">
        <f>'Master Lot Table'!T72</f>
        <v>0</v>
      </c>
      <c r="O72" s="306"/>
      <c r="P72" s="306"/>
    </row>
    <row r="73" spans="2:16" s="300" customFormat="1" ht="13.5">
      <c r="B73" s="307" t="s">
        <v>6</v>
      </c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9"/>
      <c r="N73" s="310">
        <f>'Master Lot Table'!T73</f>
        <v>0</v>
      </c>
      <c r="O73" s="306"/>
      <c r="P73" s="306"/>
    </row>
    <row r="74" spans="2:16" s="300" customFormat="1" ht="13.5">
      <c r="B74" s="302" t="s">
        <v>6</v>
      </c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4"/>
      <c r="N74" s="305">
        <f>'Master Lot Table'!T74</f>
        <v>0</v>
      </c>
      <c r="O74" s="306"/>
      <c r="P74" s="306"/>
    </row>
    <row r="75" spans="2:16" s="300" customFormat="1" ht="13.5">
      <c r="B75" s="307" t="s">
        <v>6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9"/>
      <c r="N75" s="310">
        <f>'Master Lot Table'!T75</f>
        <v>0</v>
      </c>
      <c r="O75" s="306"/>
      <c r="P75" s="306"/>
    </row>
    <row r="76" spans="2:16" s="300" customFormat="1" ht="13.5">
      <c r="B76" s="302" t="s">
        <v>6</v>
      </c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4"/>
      <c r="N76" s="305">
        <f>'Master Lot Table'!T76</f>
        <v>0</v>
      </c>
      <c r="O76" s="306"/>
      <c r="P76" s="306"/>
    </row>
    <row r="77" spans="2:16" s="300" customFormat="1" ht="13.5">
      <c r="B77" s="307" t="s">
        <v>6</v>
      </c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9"/>
      <c r="N77" s="310">
        <f>'Master Lot Table'!T77</f>
        <v>0</v>
      </c>
      <c r="O77" s="306"/>
      <c r="P77" s="306"/>
    </row>
    <row r="78" spans="2:16" s="300" customFormat="1" ht="13.5">
      <c r="B78" s="302" t="s">
        <v>6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4"/>
      <c r="N78" s="305">
        <f>'Master Lot Table'!T78</f>
        <v>0</v>
      </c>
      <c r="O78" s="306"/>
      <c r="P78" s="306"/>
    </row>
    <row r="79" spans="2:16" s="300" customFormat="1" ht="13.5">
      <c r="B79" s="307" t="s">
        <v>6</v>
      </c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9"/>
      <c r="N79" s="310">
        <f>'Master Lot Table'!T79</f>
        <v>0</v>
      </c>
      <c r="O79" s="306"/>
      <c r="P79" s="306"/>
    </row>
    <row r="80" spans="2:16" s="300" customFormat="1" ht="13.5">
      <c r="B80" s="302" t="s">
        <v>6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4"/>
      <c r="N80" s="305">
        <f>'Master Lot Table'!T80</f>
        <v>0</v>
      </c>
      <c r="O80" s="306"/>
      <c r="P80" s="306"/>
    </row>
    <row r="81" spans="2:16" s="300" customFormat="1" ht="13.5">
      <c r="B81" s="307" t="s">
        <v>6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9"/>
      <c r="N81" s="310">
        <f>'Master Lot Table'!T81</f>
        <v>0</v>
      </c>
      <c r="O81" s="306"/>
      <c r="P81" s="306"/>
    </row>
    <row r="82" spans="2:16" s="300" customFormat="1" ht="13.5">
      <c r="B82" s="302" t="s">
        <v>6</v>
      </c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4"/>
      <c r="N82" s="305">
        <f>'Master Lot Table'!T82</f>
        <v>0</v>
      </c>
      <c r="O82" s="306"/>
      <c r="P82" s="306"/>
    </row>
    <row r="83" spans="2:16" s="300" customFormat="1" ht="13.5">
      <c r="B83" s="307" t="s">
        <v>6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9"/>
      <c r="N83" s="310">
        <f>'Master Lot Table'!T83</f>
        <v>0</v>
      </c>
      <c r="O83" s="306"/>
      <c r="P83" s="306"/>
    </row>
    <row r="84" spans="2:16" s="300" customFormat="1" ht="13.5">
      <c r="B84" s="302" t="s">
        <v>6</v>
      </c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4"/>
      <c r="N84" s="305">
        <f>'Master Lot Table'!T84</f>
        <v>0</v>
      </c>
      <c r="O84" s="306"/>
      <c r="P84" s="306"/>
    </row>
    <row r="85" spans="2:16" s="300" customFormat="1" ht="13.5">
      <c r="B85" s="307" t="s">
        <v>6</v>
      </c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9"/>
      <c r="N85" s="310">
        <f>'Master Lot Table'!T85</f>
        <v>0</v>
      </c>
      <c r="O85" s="306"/>
      <c r="P85" s="306"/>
    </row>
    <row r="86" spans="2:16" s="300" customFormat="1" ht="13.5">
      <c r="B86" s="302" t="s">
        <v>6</v>
      </c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4"/>
      <c r="N86" s="305">
        <f>'Master Lot Table'!T86</f>
        <v>0</v>
      </c>
      <c r="O86" s="306"/>
      <c r="P86" s="306"/>
    </row>
    <row r="87" spans="2:16" s="300" customFormat="1" ht="13.5">
      <c r="B87" s="307" t="s">
        <v>6</v>
      </c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9"/>
      <c r="N87" s="310">
        <f>'Master Lot Table'!T87</f>
        <v>0</v>
      </c>
      <c r="O87" s="306"/>
      <c r="P87" s="306"/>
    </row>
    <row r="88" spans="2:16" s="300" customFormat="1" ht="13.5">
      <c r="B88" s="302" t="s">
        <v>6</v>
      </c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4"/>
      <c r="N88" s="305">
        <f>'Master Lot Table'!T88</f>
        <v>0</v>
      </c>
      <c r="O88" s="306"/>
      <c r="P88" s="306"/>
    </row>
    <row r="89" spans="2:16" s="300" customFormat="1" ht="13.5">
      <c r="B89" s="307" t="s">
        <v>6</v>
      </c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9"/>
      <c r="N89" s="310">
        <f>'Master Lot Table'!T89</f>
        <v>0</v>
      </c>
      <c r="O89" s="306"/>
      <c r="P89" s="306"/>
    </row>
    <row r="90" spans="2:16" s="300" customFormat="1" ht="13.5">
      <c r="B90" s="302" t="s">
        <v>6</v>
      </c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4"/>
      <c r="N90" s="305">
        <f>'Master Lot Table'!T90</f>
        <v>0</v>
      </c>
      <c r="O90" s="306"/>
      <c r="P90" s="306"/>
    </row>
    <row r="91" spans="2:16" s="300" customFormat="1" ht="13.5">
      <c r="B91" s="307" t="s">
        <v>6</v>
      </c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9"/>
      <c r="N91" s="310">
        <f>'Master Lot Table'!T91</f>
        <v>0</v>
      </c>
      <c r="O91" s="306"/>
      <c r="P91" s="306"/>
    </row>
    <row r="92" spans="2:16" s="300" customFormat="1" ht="13.5">
      <c r="B92" s="302" t="s">
        <v>6</v>
      </c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4"/>
      <c r="N92" s="305">
        <f>'Master Lot Table'!T92</f>
        <v>0</v>
      </c>
      <c r="O92" s="306"/>
      <c r="P92" s="306"/>
    </row>
    <row r="93" spans="2:16" s="300" customFormat="1" ht="13.5">
      <c r="B93" s="307" t="s">
        <v>6</v>
      </c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9"/>
      <c r="N93" s="310">
        <f>'Master Lot Table'!T93</f>
        <v>0</v>
      </c>
      <c r="O93" s="306"/>
      <c r="P93" s="306"/>
    </row>
    <row r="94" spans="2:16" s="300" customFormat="1" ht="13.5">
      <c r="B94" s="302" t="s">
        <v>6</v>
      </c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4"/>
      <c r="N94" s="305">
        <f>'Master Lot Table'!T94</f>
        <v>0</v>
      </c>
      <c r="O94" s="306"/>
      <c r="P94" s="306"/>
    </row>
    <row r="95" spans="2:16" s="300" customFormat="1" ht="13.5">
      <c r="B95" s="307" t="s">
        <v>6</v>
      </c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9"/>
      <c r="N95" s="310">
        <f>'Master Lot Table'!T95</f>
        <v>0</v>
      </c>
      <c r="O95" s="306"/>
      <c r="P95" s="306"/>
    </row>
    <row r="96" spans="2:16" s="300" customFormat="1" ht="13.5">
      <c r="B96" s="302" t="s">
        <v>6</v>
      </c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4"/>
      <c r="N96" s="305">
        <f>'Master Lot Table'!T96</f>
        <v>0</v>
      </c>
      <c r="O96" s="306"/>
      <c r="P96" s="306"/>
    </row>
    <row r="97" spans="2:16" s="300" customFormat="1" ht="13.5">
      <c r="B97" s="307" t="s">
        <v>6</v>
      </c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9"/>
      <c r="N97" s="310">
        <f>'Master Lot Table'!T97</f>
        <v>0</v>
      </c>
      <c r="O97" s="306"/>
      <c r="P97" s="306"/>
    </row>
    <row r="98" spans="2:16" s="300" customFormat="1" ht="13.5">
      <c r="B98" s="302" t="s">
        <v>6</v>
      </c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4"/>
      <c r="N98" s="305">
        <f>'Master Lot Table'!T98</f>
        <v>0</v>
      </c>
      <c r="O98" s="306"/>
      <c r="P98" s="306"/>
    </row>
    <row r="99" spans="2:16" s="300" customFormat="1" ht="13.5">
      <c r="B99" s="307" t="s">
        <v>6</v>
      </c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9"/>
      <c r="N99" s="310">
        <f>'Master Lot Table'!T99</f>
        <v>0</v>
      </c>
      <c r="O99" s="306"/>
      <c r="P99" s="306"/>
    </row>
    <row r="100" spans="2:16" s="300" customFormat="1" ht="13.5">
      <c r="B100" s="302" t="s">
        <v>6</v>
      </c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4"/>
      <c r="N100" s="305">
        <f>'Master Lot Table'!T100</f>
        <v>0</v>
      </c>
      <c r="O100" s="306"/>
      <c r="P100" s="306"/>
    </row>
    <row r="101" spans="2:16" s="300" customFormat="1" ht="13.5">
      <c r="B101" s="307" t="s">
        <v>6</v>
      </c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9"/>
      <c r="N101" s="310">
        <f>'Master Lot Table'!T101</f>
        <v>0</v>
      </c>
      <c r="O101" s="306"/>
      <c r="P101" s="306"/>
    </row>
    <row r="102" spans="2:16" s="300" customFormat="1" ht="13.5">
      <c r="B102" s="302" t="s">
        <v>6</v>
      </c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4"/>
      <c r="N102" s="305">
        <f>'Master Lot Table'!T102</f>
        <v>0</v>
      </c>
      <c r="O102" s="306"/>
      <c r="P102" s="306"/>
    </row>
    <row r="103" spans="2:16" s="300" customFormat="1" ht="13.5">
      <c r="B103" s="307" t="s">
        <v>6</v>
      </c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9"/>
      <c r="N103" s="310">
        <f>'Master Lot Table'!T103</f>
        <v>0</v>
      </c>
      <c r="O103" s="306"/>
      <c r="P103" s="306"/>
    </row>
    <row r="104" spans="2:16" s="300" customFormat="1" ht="13.5">
      <c r="B104" s="302" t="s">
        <v>6</v>
      </c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4"/>
      <c r="N104" s="305">
        <f>'Master Lot Table'!T104</f>
        <v>0</v>
      </c>
      <c r="O104" s="306"/>
      <c r="P104" s="306"/>
    </row>
    <row r="105" spans="2:16" s="300" customFormat="1" ht="13.5">
      <c r="B105" s="307" t="s">
        <v>6</v>
      </c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9"/>
      <c r="N105" s="310">
        <f>'Master Lot Table'!T105</f>
        <v>0</v>
      </c>
      <c r="O105" s="306"/>
      <c r="P105" s="306"/>
    </row>
    <row r="106" spans="2:16" s="300" customFormat="1" ht="13.5">
      <c r="B106" s="302" t="s">
        <v>6</v>
      </c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4"/>
      <c r="N106" s="305">
        <f>'Master Lot Table'!T106</f>
        <v>0</v>
      </c>
      <c r="O106" s="306"/>
      <c r="P106" s="306"/>
    </row>
    <row r="107" spans="2:16" s="300" customFormat="1" ht="13.5">
      <c r="B107" s="307" t="s">
        <v>6</v>
      </c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9"/>
      <c r="N107" s="310">
        <f>'Master Lot Table'!T107</f>
        <v>0</v>
      </c>
      <c r="O107" s="306"/>
      <c r="P107" s="306"/>
    </row>
    <row r="108" spans="2:16" s="300" customFormat="1" ht="13.5">
      <c r="B108" s="302" t="s">
        <v>6</v>
      </c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4"/>
      <c r="N108" s="305">
        <f>'Master Lot Table'!T108</f>
        <v>0</v>
      </c>
      <c r="O108" s="306"/>
      <c r="P108" s="306"/>
    </row>
    <row r="109" spans="2:16" s="300" customFormat="1" ht="13.5">
      <c r="B109" s="307" t="s">
        <v>6</v>
      </c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9"/>
      <c r="N109" s="310">
        <f>'Master Lot Table'!T109</f>
        <v>0</v>
      </c>
      <c r="O109" s="306"/>
      <c r="P109" s="306"/>
    </row>
    <row r="110" spans="2:16" s="300" customFormat="1" ht="13.5">
      <c r="B110" s="302" t="s">
        <v>6</v>
      </c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4"/>
      <c r="N110" s="305">
        <f>'Master Lot Table'!T110</f>
        <v>0</v>
      </c>
      <c r="O110" s="306"/>
      <c r="P110" s="306"/>
    </row>
    <row r="111" spans="2:16" s="300" customFormat="1" ht="13.5">
      <c r="B111" s="307" t="s">
        <v>6</v>
      </c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9"/>
      <c r="N111" s="310">
        <f>'Master Lot Table'!T111</f>
        <v>0</v>
      </c>
      <c r="O111" s="306"/>
      <c r="P111" s="306"/>
    </row>
    <row r="112" spans="2:16" s="300" customFormat="1" ht="13.5">
      <c r="B112" s="302" t="s">
        <v>6</v>
      </c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4"/>
      <c r="N112" s="305">
        <f>'Master Lot Table'!T112</f>
        <v>0</v>
      </c>
      <c r="O112" s="306"/>
      <c r="P112" s="306"/>
    </row>
    <row r="113" spans="2:16" s="300" customFormat="1" ht="13.5">
      <c r="B113" s="307" t="s">
        <v>6</v>
      </c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9"/>
      <c r="N113" s="310">
        <f>'Master Lot Table'!T113</f>
        <v>0</v>
      </c>
      <c r="O113" s="306"/>
      <c r="P113" s="306"/>
    </row>
    <row r="114" spans="2:16" s="300" customFormat="1" ht="13.5">
      <c r="B114" s="302" t="s">
        <v>6</v>
      </c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4"/>
      <c r="N114" s="305">
        <f>'Master Lot Table'!T114</f>
        <v>0</v>
      </c>
      <c r="O114" s="306"/>
      <c r="P114" s="306"/>
    </row>
    <row r="115" spans="2:16" s="300" customFormat="1" ht="13.5">
      <c r="B115" s="307" t="s">
        <v>6</v>
      </c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9"/>
      <c r="N115" s="310">
        <f>'Master Lot Table'!T115</f>
        <v>0</v>
      </c>
      <c r="O115" s="306"/>
      <c r="P115" s="306"/>
    </row>
    <row r="116" spans="2:16" s="300" customFormat="1" ht="13.5">
      <c r="B116" s="302" t="s">
        <v>6</v>
      </c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4"/>
      <c r="N116" s="305">
        <f>'Master Lot Table'!T116</f>
        <v>0</v>
      </c>
      <c r="O116" s="306"/>
      <c r="P116" s="306"/>
    </row>
    <row r="117" spans="2:16" s="300" customFormat="1" ht="13.5">
      <c r="B117" s="307" t="s">
        <v>6</v>
      </c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9"/>
      <c r="N117" s="310">
        <f>'Master Lot Table'!T117</f>
        <v>0</v>
      </c>
      <c r="O117" s="306"/>
      <c r="P117" s="306"/>
    </row>
    <row r="118" spans="2:16" s="300" customFormat="1" ht="13.5">
      <c r="B118" s="302" t="s">
        <v>6</v>
      </c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4"/>
      <c r="N118" s="305">
        <f>'Master Lot Table'!T118</f>
        <v>0</v>
      </c>
      <c r="O118" s="306"/>
      <c r="P118" s="306"/>
    </row>
    <row r="119" spans="2:16" s="300" customFormat="1" ht="13.5">
      <c r="B119" s="307" t="s">
        <v>6</v>
      </c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9"/>
      <c r="N119" s="310">
        <f>'Master Lot Table'!T119</f>
        <v>0</v>
      </c>
      <c r="O119" s="306"/>
      <c r="P119" s="306"/>
    </row>
    <row r="120" spans="2:16" s="300" customFormat="1" ht="13.5">
      <c r="B120" s="302" t="s">
        <v>6</v>
      </c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4"/>
      <c r="N120" s="305">
        <f>'Master Lot Table'!T120</f>
        <v>0</v>
      </c>
      <c r="O120" s="306"/>
      <c r="P120" s="306"/>
    </row>
    <row r="121" spans="2:16" s="300" customFormat="1" ht="13.5">
      <c r="B121" s="307" t="s">
        <v>6</v>
      </c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9"/>
      <c r="N121" s="310">
        <f>'Master Lot Table'!T121</f>
        <v>0</v>
      </c>
      <c r="O121" s="306"/>
      <c r="P121" s="306"/>
    </row>
    <row r="122" spans="2:16" s="300" customFormat="1" ht="13.5">
      <c r="B122" s="302" t="s">
        <v>6</v>
      </c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4"/>
      <c r="N122" s="305">
        <f>'Master Lot Table'!T122</f>
        <v>0</v>
      </c>
      <c r="O122" s="306"/>
      <c r="P122" s="306"/>
    </row>
    <row r="123" spans="2:16" s="300" customFormat="1" ht="13.5">
      <c r="B123" s="307" t="s">
        <v>6</v>
      </c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9"/>
      <c r="N123" s="310">
        <f>'Master Lot Table'!T123</f>
        <v>0</v>
      </c>
      <c r="O123" s="306"/>
      <c r="P123" s="306"/>
    </row>
    <row r="124" spans="2:16" s="300" customFormat="1" ht="13.5">
      <c r="B124" s="302" t="s">
        <v>6</v>
      </c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4"/>
      <c r="N124" s="305">
        <f>'Master Lot Table'!T124</f>
        <v>0</v>
      </c>
      <c r="O124" s="306"/>
      <c r="P124" s="306"/>
    </row>
    <row r="125" spans="2:16" s="300" customFormat="1" ht="13.5">
      <c r="B125" s="307" t="s">
        <v>6</v>
      </c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9"/>
      <c r="N125" s="310">
        <f>'Master Lot Table'!T125</f>
        <v>0</v>
      </c>
      <c r="O125" s="306"/>
      <c r="P125" s="306"/>
    </row>
    <row r="126" spans="2:16" s="300" customFormat="1" ht="13.5">
      <c r="B126" s="302" t="s">
        <v>6</v>
      </c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4"/>
      <c r="N126" s="305">
        <f>'Master Lot Table'!T126</f>
        <v>0</v>
      </c>
      <c r="O126" s="306"/>
      <c r="P126" s="306"/>
    </row>
    <row r="127" spans="2:16" s="300" customFormat="1" ht="13.5">
      <c r="B127" s="307" t="s">
        <v>6</v>
      </c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9"/>
      <c r="N127" s="310">
        <f>'Master Lot Table'!T127</f>
        <v>0</v>
      </c>
      <c r="O127" s="306"/>
      <c r="P127" s="306"/>
    </row>
    <row r="128" spans="2:16" s="300" customFormat="1" ht="13.5">
      <c r="B128" s="302" t="s">
        <v>6</v>
      </c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4"/>
      <c r="N128" s="305">
        <f>'Master Lot Table'!T128</f>
        <v>0</v>
      </c>
      <c r="O128" s="306"/>
      <c r="P128" s="306"/>
    </row>
    <row r="129" spans="2:16" s="300" customFormat="1" ht="13.5">
      <c r="B129" s="307" t="s">
        <v>6</v>
      </c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9"/>
      <c r="N129" s="310">
        <f>'Master Lot Table'!T129</f>
        <v>0</v>
      </c>
      <c r="O129" s="306"/>
      <c r="P129" s="306"/>
    </row>
    <row r="130" spans="2:16" s="300" customFormat="1" ht="13.5">
      <c r="B130" s="302" t="s">
        <v>6</v>
      </c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4"/>
      <c r="N130" s="305">
        <f>'Master Lot Table'!T130</f>
        <v>0</v>
      </c>
      <c r="O130" s="306"/>
      <c r="P130" s="306"/>
    </row>
    <row r="131" spans="2:16" s="300" customFormat="1" ht="13.5">
      <c r="B131" s="307" t="s">
        <v>6</v>
      </c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9"/>
      <c r="N131" s="310">
        <f>'Master Lot Table'!T131</f>
        <v>0</v>
      </c>
      <c r="O131" s="306"/>
      <c r="P131" s="306"/>
    </row>
    <row r="132" spans="2:16" s="300" customFormat="1" ht="13.5">
      <c r="B132" s="302" t="s">
        <v>6</v>
      </c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4"/>
      <c r="N132" s="305">
        <f>'Master Lot Table'!T132</f>
        <v>0</v>
      </c>
      <c r="O132" s="306"/>
      <c r="P132" s="306"/>
    </row>
    <row r="133" spans="2:16" s="300" customFormat="1" ht="13.5">
      <c r="B133" s="307" t="s">
        <v>6</v>
      </c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9"/>
      <c r="N133" s="310">
        <f>'Master Lot Table'!T133</f>
        <v>0</v>
      </c>
      <c r="O133" s="306"/>
      <c r="P133" s="306"/>
    </row>
    <row r="134" spans="2:16" s="300" customFormat="1" ht="13.5">
      <c r="B134" s="302" t="s">
        <v>6</v>
      </c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4"/>
      <c r="N134" s="305">
        <f>'Master Lot Table'!T134</f>
        <v>0</v>
      </c>
      <c r="O134" s="306"/>
      <c r="P134" s="306"/>
    </row>
    <row r="135" spans="2:16" s="300" customFormat="1" ht="13.5">
      <c r="B135" s="307" t="s">
        <v>6</v>
      </c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9"/>
      <c r="N135" s="310">
        <f>'Master Lot Table'!T135</f>
        <v>0</v>
      </c>
      <c r="O135" s="306"/>
      <c r="P135" s="306"/>
    </row>
    <row r="136" spans="2:16" s="300" customFormat="1" ht="13.5">
      <c r="B136" s="302" t="s">
        <v>6</v>
      </c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4"/>
      <c r="N136" s="305">
        <f>'Master Lot Table'!T136</f>
        <v>0</v>
      </c>
      <c r="O136" s="306"/>
      <c r="P136" s="306"/>
    </row>
    <row r="137" spans="2:16" s="300" customFormat="1" ht="13.5">
      <c r="B137" s="307" t="s">
        <v>6</v>
      </c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9"/>
      <c r="N137" s="310">
        <f>'Master Lot Table'!T137</f>
        <v>0</v>
      </c>
      <c r="O137" s="306"/>
      <c r="P137" s="306"/>
    </row>
    <row r="138" spans="2:16" s="300" customFormat="1" ht="13.5">
      <c r="B138" s="302" t="s">
        <v>6</v>
      </c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4"/>
      <c r="N138" s="305">
        <f>'Master Lot Table'!T138</f>
        <v>0</v>
      </c>
      <c r="O138" s="306"/>
      <c r="P138" s="306"/>
    </row>
    <row r="139" spans="2:16" s="300" customFormat="1" ht="13.5">
      <c r="B139" s="307" t="s">
        <v>6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9"/>
      <c r="N139" s="310">
        <f>'Master Lot Table'!T139</f>
        <v>0</v>
      </c>
      <c r="O139" s="306"/>
      <c r="P139" s="306"/>
    </row>
    <row r="140" spans="2:16" s="300" customFormat="1" ht="13.5">
      <c r="B140" s="302" t="s">
        <v>6</v>
      </c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4"/>
      <c r="N140" s="305">
        <f>'Master Lot Table'!T140</f>
        <v>0</v>
      </c>
      <c r="O140" s="306"/>
      <c r="P140" s="306"/>
    </row>
    <row r="141" spans="2:16" s="300" customFormat="1" ht="13.5">
      <c r="B141" s="307" t="s">
        <v>6</v>
      </c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9"/>
      <c r="N141" s="310">
        <f>'Master Lot Table'!T141</f>
        <v>0</v>
      </c>
      <c r="O141" s="306"/>
      <c r="P141" s="306"/>
    </row>
    <row r="142" spans="2:16" s="300" customFormat="1" ht="13.5">
      <c r="B142" s="302" t="s">
        <v>6</v>
      </c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4"/>
      <c r="N142" s="305">
        <f>'Master Lot Table'!T142</f>
        <v>0</v>
      </c>
      <c r="O142" s="306"/>
      <c r="P142" s="306"/>
    </row>
    <row r="143" spans="2:16" s="300" customFormat="1" ht="13.5">
      <c r="B143" s="307" t="s">
        <v>6</v>
      </c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9"/>
      <c r="N143" s="310">
        <f>'Master Lot Table'!T143</f>
        <v>0</v>
      </c>
      <c r="O143" s="306"/>
      <c r="P143" s="306"/>
    </row>
    <row r="144" spans="2:16" s="300" customFormat="1" ht="13.5">
      <c r="B144" s="302" t="s">
        <v>6</v>
      </c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4"/>
      <c r="N144" s="305">
        <f>'Master Lot Table'!T144</f>
        <v>0</v>
      </c>
      <c r="O144" s="306"/>
      <c r="P144" s="306"/>
    </row>
    <row r="145" spans="2:16" s="300" customFormat="1" ht="13.5">
      <c r="B145" s="307" t="s">
        <v>6</v>
      </c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9"/>
      <c r="N145" s="310">
        <f>'Master Lot Table'!T145</f>
        <v>0</v>
      </c>
      <c r="O145" s="306"/>
      <c r="P145" s="306"/>
    </row>
    <row r="146" spans="2:16" s="300" customFormat="1" ht="13.5">
      <c r="B146" s="302" t="s">
        <v>6</v>
      </c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4"/>
      <c r="N146" s="305">
        <f>'Master Lot Table'!T146</f>
        <v>0</v>
      </c>
      <c r="O146" s="306"/>
      <c r="P146" s="306"/>
    </row>
    <row r="147" spans="2:16" s="300" customFormat="1" ht="13.5">
      <c r="B147" s="307" t="s">
        <v>6</v>
      </c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9"/>
      <c r="N147" s="310">
        <f>'Master Lot Table'!T147</f>
        <v>0</v>
      </c>
      <c r="O147" s="306"/>
      <c r="P147" s="306"/>
    </row>
    <row r="148" spans="2:16" s="300" customFormat="1" ht="13.5">
      <c r="B148" s="302" t="s">
        <v>6</v>
      </c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4"/>
      <c r="N148" s="305">
        <f>'Master Lot Table'!T148</f>
        <v>0</v>
      </c>
      <c r="O148" s="306"/>
      <c r="P148" s="306"/>
    </row>
    <row r="149" spans="2:16" s="300" customFormat="1" ht="13.5">
      <c r="B149" s="307" t="s">
        <v>6</v>
      </c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9"/>
      <c r="N149" s="310">
        <f>'Master Lot Table'!T149</f>
        <v>0</v>
      </c>
      <c r="O149" s="306"/>
      <c r="P149" s="306"/>
    </row>
    <row r="150" spans="2:16" s="300" customFormat="1" ht="13.5">
      <c r="B150" s="302" t="s">
        <v>6</v>
      </c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4"/>
      <c r="N150" s="305">
        <f>'Master Lot Table'!T150</f>
        <v>0</v>
      </c>
      <c r="O150" s="306"/>
      <c r="P150" s="306"/>
    </row>
    <row r="151" spans="2:16" s="300" customFormat="1" ht="13.5">
      <c r="B151" s="307" t="s">
        <v>6</v>
      </c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9"/>
      <c r="N151" s="310">
        <f>'Master Lot Table'!T151</f>
        <v>0</v>
      </c>
      <c r="O151" s="306"/>
      <c r="P151" s="306"/>
    </row>
    <row r="152" spans="2:16" s="300" customFormat="1" ht="13.5">
      <c r="B152" s="302" t="s">
        <v>6</v>
      </c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4"/>
      <c r="N152" s="305">
        <f>'Master Lot Table'!T152</f>
        <v>0</v>
      </c>
      <c r="O152" s="306"/>
      <c r="P152" s="306"/>
    </row>
    <row r="153" spans="2:16" s="300" customFormat="1" ht="13.5">
      <c r="B153" s="307" t="s">
        <v>6</v>
      </c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9"/>
      <c r="N153" s="310">
        <f>'Master Lot Table'!T153</f>
        <v>0</v>
      </c>
      <c r="O153" s="306"/>
      <c r="P153" s="306"/>
    </row>
    <row r="154" spans="2:16" s="300" customFormat="1" ht="13.5">
      <c r="B154" s="302" t="s">
        <v>6</v>
      </c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4"/>
      <c r="N154" s="305">
        <f>'Master Lot Table'!T154</f>
        <v>0</v>
      </c>
      <c r="O154" s="306"/>
      <c r="P154" s="306"/>
    </row>
    <row r="155" spans="2:16" s="300" customFormat="1" ht="13.5">
      <c r="B155" s="307" t="s">
        <v>6</v>
      </c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9"/>
      <c r="N155" s="310">
        <f>'Master Lot Table'!T155</f>
        <v>0</v>
      </c>
      <c r="O155" s="306"/>
      <c r="P155" s="306"/>
    </row>
    <row r="156" spans="2:16" s="300" customFormat="1" ht="13.5">
      <c r="B156" s="302" t="s">
        <v>6</v>
      </c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4"/>
      <c r="N156" s="305">
        <f>'Master Lot Table'!T156</f>
        <v>0</v>
      </c>
      <c r="O156" s="306"/>
      <c r="P156" s="306"/>
    </row>
    <row r="157" spans="2:16" s="300" customFormat="1" ht="13.5">
      <c r="B157" s="307" t="s">
        <v>6</v>
      </c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9"/>
      <c r="N157" s="310">
        <f>'Master Lot Table'!T157</f>
        <v>0</v>
      </c>
      <c r="O157" s="306"/>
      <c r="P157" s="306"/>
    </row>
    <row r="158" spans="2:16" s="300" customFormat="1" ht="13.5">
      <c r="B158" s="302" t="s">
        <v>6</v>
      </c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4"/>
      <c r="N158" s="305">
        <f>'Master Lot Table'!T158</f>
        <v>0</v>
      </c>
      <c r="O158" s="306"/>
      <c r="P158" s="306"/>
    </row>
    <row r="159" spans="2:16" s="300" customFormat="1" ht="13.5">
      <c r="B159" s="307" t="s">
        <v>6</v>
      </c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9"/>
      <c r="N159" s="310">
        <f>'Master Lot Table'!T159</f>
        <v>0</v>
      </c>
      <c r="O159" s="306"/>
      <c r="P159" s="306"/>
    </row>
    <row r="160" spans="2:16" s="300" customFormat="1" ht="13.5">
      <c r="B160" s="302" t="s">
        <v>6</v>
      </c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4"/>
      <c r="N160" s="305">
        <f>'Master Lot Table'!T160</f>
        <v>0</v>
      </c>
      <c r="O160" s="306"/>
      <c r="P160" s="306"/>
    </row>
    <row r="161" spans="2:16" s="300" customFormat="1" ht="13.5">
      <c r="B161" s="307" t="s">
        <v>6</v>
      </c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9"/>
      <c r="N161" s="310">
        <f>'Master Lot Table'!T161</f>
        <v>0</v>
      </c>
      <c r="O161" s="306"/>
      <c r="P161" s="306"/>
    </row>
    <row r="162" spans="2:16" s="300" customFormat="1" ht="13.5">
      <c r="B162" s="302" t="s">
        <v>6</v>
      </c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4"/>
      <c r="N162" s="305">
        <f>'Master Lot Table'!T162</f>
        <v>0</v>
      </c>
      <c r="O162" s="306"/>
      <c r="P162" s="306"/>
    </row>
    <row r="163" spans="2:16" s="300" customFormat="1" ht="13.5">
      <c r="B163" s="307" t="s">
        <v>6</v>
      </c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9"/>
      <c r="N163" s="310">
        <f>'Master Lot Table'!T163</f>
        <v>0</v>
      </c>
      <c r="O163" s="306"/>
      <c r="P163" s="306"/>
    </row>
    <row r="164" spans="2:16" s="300" customFormat="1" ht="13.5">
      <c r="B164" s="302" t="s">
        <v>6</v>
      </c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4"/>
      <c r="N164" s="305">
        <f>'Master Lot Table'!T164</f>
        <v>0</v>
      </c>
      <c r="O164" s="306"/>
      <c r="P164" s="306"/>
    </row>
    <row r="165" spans="2:16" s="300" customFormat="1" ht="13.5">
      <c r="B165" s="307" t="s">
        <v>6</v>
      </c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9"/>
      <c r="N165" s="310">
        <f>'Master Lot Table'!T165</f>
        <v>0</v>
      </c>
      <c r="O165" s="306"/>
      <c r="P165" s="306"/>
    </row>
    <row r="166" spans="2:16" s="300" customFormat="1" ht="13.5">
      <c r="B166" s="302" t="s">
        <v>6</v>
      </c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4"/>
      <c r="N166" s="305">
        <f>'Master Lot Table'!T166</f>
        <v>0</v>
      </c>
      <c r="O166" s="306"/>
      <c r="P166" s="306"/>
    </row>
    <row r="167" spans="2:16" s="300" customFormat="1" ht="13.5">
      <c r="B167" s="307" t="s">
        <v>6</v>
      </c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9"/>
      <c r="N167" s="310">
        <f>'Master Lot Table'!T167</f>
        <v>0</v>
      </c>
      <c r="O167" s="306"/>
      <c r="P167" s="306"/>
    </row>
    <row r="168" spans="2:16" s="300" customFormat="1" ht="13.5">
      <c r="B168" s="302" t="s">
        <v>6</v>
      </c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4"/>
      <c r="N168" s="305">
        <f>'Master Lot Table'!T168</f>
        <v>0</v>
      </c>
      <c r="O168" s="306"/>
      <c r="P168" s="306"/>
    </row>
    <row r="169" spans="2:16" s="300" customFormat="1" ht="13.5">
      <c r="B169" s="307" t="s">
        <v>6</v>
      </c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9"/>
      <c r="N169" s="310">
        <f>'Master Lot Table'!T169</f>
        <v>0</v>
      </c>
      <c r="O169" s="306"/>
      <c r="P169" s="306"/>
    </row>
    <row r="170" spans="2:16" s="300" customFormat="1" ht="13.5">
      <c r="B170" s="302" t="s">
        <v>6</v>
      </c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4"/>
      <c r="N170" s="305">
        <f>'Master Lot Table'!T170</f>
        <v>0</v>
      </c>
      <c r="O170" s="306"/>
      <c r="P170" s="306"/>
    </row>
    <row r="171" spans="2:16" s="300" customFormat="1" ht="13.5">
      <c r="B171" s="307" t="s">
        <v>6</v>
      </c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9"/>
      <c r="N171" s="310">
        <f>'Master Lot Table'!T171</f>
        <v>0</v>
      </c>
      <c r="O171" s="306"/>
      <c r="P171" s="306"/>
    </row>
    <row r="172" spans="2:16" s="300" customFormat="1" ht="13.5">
      <c r="B172" s="302" t="s">
        <v>6</v>
      </c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4"/>
      <c r="N172" s="305">
        <f>'Master Lot Table'!T172</f>
        <v>0</v>
      </c>
      <c r="O172" s="306"/>
      <c r="P172" s="306"/>
    </row>
    <row r="173" spans="2:16" s="300" customFormat="1" ht="13.5">
      <c r="B173" s="307" t="s">
        <v>6</v>
      </c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9"/>
      <c r="N173" s="310">
        <f>'Master Lot Table'!T173</f>
        <v>0</v>
      </c>
      <c r="O173" s="306"/>
      <c r="P173" s="306"/>
    </row>
    <row r="174" spans="2:16" s="300" customFormat="1" ht="13.5">
      <c r="B174" s="302" t="s">
        <v>6</v>
      </c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4"/>
      <c r="N174" s="305">
        <f>'Master Lot Table'!T174</f>
        <v>0</v>
      </c>
      <c r="O174" s="306"/>
      <c r="P174" s="306"/>
    </row>
    <row r="175" spans="2:16" s="300" customFormat="1" ht="13.5">
      <c r="B175" s="307" t="s">
        <v>6</v>
      </c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9"/>
      <c r="N175" s="310">
        <f>'Master Lot Table'!T175</f>
        <v>0</v>
      </c>
      <c r="O175" s="306"/>
      <c r="P175" s="306"/>
    </row>
    <row r="176" spans="2:16" s="300" customFormat="1" ht="13.5">
      <c r="B176" s="302" t="s">
        <v>6</v>
      </c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4"/>
      <c r="N176" s="305">
        <f>'Master Lot Table'!T176</f>
        <v>0</v>
      </c>
      <c r="O176" s="306"/>
      <c r="P176" s="306"/>
    </row>
    <row r="177" spans="2:16" s="300" customFormat="1" ht="13.5">
      <c r="B177" s="307" t="s">
        <v>6</v>
      </c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9"/>
      <c r="N177" s="310">
        <f>'Master Lot Table'!T177</f>
        <v>0</v>
      </c>
      <c r="O177" s="306"/>
      <c r="P177" s="306"/>
    </row>
    <row r="178" spans="2:16" s="300" customFormat="1" ht="13.5">
      <c r="B178" s="302" t="s">
        <v>6</v>
      </c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4"/>
      <c r="N178" s="305">
        <f>'Master Lot Table'!T178</f>
        <v>0</v>
      </c>
      <c r="O178" s="306"/>
      <c r="P178" s="306"/>
    </row>
    <row r="179" spans="2:16" s="300" customFormat="1" ht="13.5">
      <c r="B179" s="307" t="s">
        <v>6</v>
      </c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9"/>
      <c r="N179" s="310">
        <f>'Master Lot Table'!T179</f>
        <v>0</v>
      </c>
      <c r="O179" s="306"/>
      <c r="P179" s="306"/>
    </row>
    <row r="180" spans="2:16" s="300" customFormat="1" ht="13.5">
      <c r="B180" s="302" t="s">
        <v>6</v>
      </c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4"/>
      <c r="N180" s="305">
        <f>'Master Lot Table'!T180</f>
        <v>0</v>
      </c>
      <c r="O180" s="306"/>
      <c r="P180" s="306"/>
    </row>
    <row r="181" spans="2:16" s="300" customFormat="1" ht="13.5">
      <c r="B181" s="307" t="s">
        <v>6</v>
      </c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9"/>
      <c r="N181" s="310">
        <f>'Master Lot Table'!T181</f>
        <v>0</v>
      </c>
      <c r="O181" s="306"/>
      <c r="P181" s="306"/>
    </row>
    <row r="182" spans="2:16" s="300" customFormat="1" ht="13.5">
      <c r="B182" s="302" t="s">
        <v>6</v>
      </c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4"/>
      <c r="N182" s="305">
        <f>'Master Lot Table'!T182</f>
        <v>0</v>
      </c>
      <c r="O182" s="306"/>
      <c r="P182" s="306"/>
    </row>
    <row r="183" spans="2:16" s="300" customFormat="1" ht="13.5">
      <c r="B183" s="307" t="s">
        <v>6</v>
      </c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9"/>
      <c r="N183" s="310">
        <f>'Master Lot Table'!T183</f>
        <v>0</v>
      </c>
      <c r="O183" s="306"/>
      <c r="P183" s="306"/>
    </row>
    <row r="184" spans="2:16" s="300" customFormat="1" ht="13.5">
      <c r="B184" s="302" t="s">
        <v>6</v>
      </c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4"/>
      <c r="N184" s="305">
        <f>'Master Lot Table'!T184</f>
        <v>0</v>
      </c>
      <c r="O184" s="306"/>
      <c r="P184" s="306"/>
    </row>
    <row r="185" spans="2:16" s="300" customFormat="1" ht="13.5">
      <c r="B185" s="307" t="s">
        <v>6</v>
      </c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9"/>
      <c r="N185" s="310">
        <f>'Master Lot Table'!T185</f>
        <v>0</v>
      </c>
      <c r="O185" s="306"/>
      <c r="P185" s="306"/>
    </row>
    <row r="186" spans="2:16" s="300" customFormat="1" ht="13.5">
      <c r="B186" s="302" t="s">
        <v>6</v>
      </c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4"/>
      <c r="N186" s="305">
        <f>'Master Lot Table'!T186</f>
        <v>0</v>
      </c>
      <c r="O186" s="306"/>
      <c r="P186" s="306"/>
    </row>
    <row r="187" spans="2:16" s="300" customFormat="1" ht="13.5">
      <c r="B187" s="307" t="s">
        <v>6</v>
      </c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9"/>
      <c r="N187" s="310">
        <f>'Master Lot Table'!T187</f>
        <v>0</v>
      </c>
      <c r="O187" s="306"/>
      <c r="P187" s="306"/>
    </row>
    <row r="188" spans="2:16" s="300" customFormat="1" ht="13.5">
      <c r="B188" s="302" t="s">
        <v>6</v>
      </c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4"/>
      <c r="N188" s="305">
        <f>'Master Lot Table'!T188</f>
        <v>0</v>
      </c>
      <c r="O188" s="306"/>
      <c r="P188" s="306"/>
    </row>
    <row r="189" spans="2:16" s="300" customFormat="1" ht="13.5">
      <c r="B189" s="307" t="s">
        <v>6</v>
      </c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9"/>
      <c r="N189" s="310">
        <f>'Master Lot Table'!T189</f>
        <v>0</v>
      </c>
      <c r="O189" s="306"/>
      <c r="P189" s="306"/>
    </row>
    <row r="190" spans="2:16" s="300" customFormat="1" ht="13.5">
      <c r="B190" s="302" t="s">
        <v>6</v>
      </c>
      <c r="C190" s="303"/>
      <c r="D190" s="303"/>
      <c r="E190" s="303"/>
      <c r="F190" s="303"/>
      <c r="G190" s="303"/>
      <c r="H190" s="303"/>
      <c r="I190" s="303"/>
      <c r="J190" s="303"/>
      <c r="K190" s="303"/>
      <c r="L190" s="303"/>
      <c r="M190" s="304"/>
      <c r="N190" s="305">
        <f>'Master Lot Table'!T190</f>
        <v>0</v>
      </c>
      <c r="O190" s="306"/>
      <c r="P190" s="306"/>
    </row>
    <row r="191" spans="2:16" s="300" customFormat="1" ht="13.5">
      <c r="B191" s="307" t="s">
        <v>6</v>
      </c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9"/>
      <c r="N191" s="310">
        <f>'Master Lot Table'!T191</f>
        <v>0</v>
      </c>
      <c r="O191" s="306"/>
      <c r="P191" s="306"/>
    </row>
    <row r="192" spans="2:16" s="300" customFormat="1" ht="13.5">
      <c r="B192" s="302" t="s">
        <v>6</v>
      </c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4"/>
      <c r="N192" s="305">
        <f>'Master Lot Table'!T192</f>
        <v>0</v>
      </c>
      <c r="O192" s="306"/>
      <c r="P192" s="306"/>
    </row>
    <row r="193" spans="2:16" s="300" customFormat="1" ht="13.5">
      <c r="B193" s="307" t="s">
        <v>6</v>
      </c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9"/>
      <c r="N193" s="310">
        <f>'Master Lot Table'!T193</f>
        <v>0</v>
      </c>
      <c r="O193" s="306"/>
      <c r="P193" s="306"/>
    </row>
    <row r="194" spans="2:16" s="300" customFormat="1" ht="13.5">
      <c r="B194" s="302" t="s">
        <v>6</v>
      </c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4"/>
      <c r="N194" s="305">
        <f>'Master Lot Table'!T194</f>
        <v>0</v>
      </c>
      <c r="O194" s="306"/>
      <c r="P194" s="306"/>
    </row>
    <row r="195" spans="2:16" s="300" customFormat="1" ht="13.5">
      <c r="B195" s="307" t="s">
        <v>6</v>
      </c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9"/>
      <c r="N195" s="310">
        <f>'Master Lot Table'!T195</f>
        <v>0</v>
      </c>
      <c r="O195" s="306"/>
      <c r="P195" s="306"/>
    </row>
    <row r="196" spans="2:16" s="300" customFormat="1" ht="13.5">
      <c r="B196" s="302" t="s">
        <v>6</v>
      </c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4"/>
      <c r="N196" s="305">
        <f>'Master Lot Table'!T196</f>
        <v>0</v>
      </c>
      <c r="O196" s="306"/>
      <c r="P196" s="306"/>
    </row>
    <row r="197" spans="2:16" s="300" customFormat="1" ht="13.5">
      <c r="B197" s="307" t="s">
        <v>6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9"/>
      <c r="N197" s="310">
        <f>'Master Lot Table'!T197</f>
        <v>0</v>
      </c>
      <c r="O197" s="306"/>
      <c r="P197" s="306"/>
    </row>
    <row r="198" spans="2:16" s="300" customFormat="1" ht="13.5">
      <c r="B198" s="302" t="s">
        <v>6</v>
      </c>
      <c r="C198" s="303"/>
      <c r="D198" s="303"/>
      <c r="E198" s="303"/>
      <c r="F198" s="303"/>
      <c r="G198" s="303"/>
      <c r="H198" s="303"/>
      <c r="I198" s="303"/>
      <c r="J198" s="303"/>
      <c r="K198" s="303"/>
      <c r="L198" s="303"/>
      <c r="M198" s="304"/>
      <c r="N198" s="305">
        <f>'Master Lot Table'!T198</f>
        <v>0</v>
      </c>
      <c r="O198" s="306"/>
      <c r="P198" s="306"/>
    </row>
    <row r="199" spans="2:16" s="300" customFormat="1" ht="13.5">
      <c r="B199" s="307" t="s">
        <v>6</v>
      </c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9"/>
      <c r="N199" s="310">
        <f>'Master Lot Table'!T199</f>
        <v>0</v>
      </c>
      <c r="O199" s="306"/>
      <c r="P199" s="306"/>
    </row>
    <row r="200" spans="2:16" s="300" customFormat="1" ht="13.5">
      <c r="B200" s="302" t="s">
        <v>6</v>
      </c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4"/>
      <c r="N200" s="305">
        <f>'Master Lot Table'!T200</f>
        <v>0</v>
      </c>
      <c r="O200" s="306"/>
      <c r="P200" s="306"/>
    </row>
    <row r="201" spans="2:16" s="300" customFormat="1" ht="13.5">
      <c r="B201" s="307" t="s">
        <v>6</v>
      </c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9"/>
      <c r="N201" s="310">
        <f>'Master Lot Table'!T201</f>
        <v>0</v>
      </c>
      <c r="O201" s="306"/>
      <c r="P201" s="306"/>
    </row>
    <row r="202" spans="2:16" s="300" customFormat="1" ht="13.5">
      <c r="B202" s="302" t="s">
        <v>6</v>
      </c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4"/>
      <c r="N202" s="305">
        <f>'Master Lot Table'!T202</f>
        <v>0</v>
      </c>
      <c r="O202" s="306"/>
      <c r="P202" s="306"/>
    </row>
    <row r="203" spans="2:16" s="300" customFormat="1" ht="13.5">
      <c r="B203" s="307" t="s">
        <v>6</v>
      </c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9"/>
      <c r="N203" s="310">
        <f>'Master Lot Table'!T203</f>
        <v>0</v>
      </c>
      <c r="O203" s="306"/>
      <c r="P203" s="306"/>
    </row>
    <row r="204" spans="2:16" s="300" customFormat="1" ht="13.5">
      <c r="B204" s="302" t="s">
        <v>6</v>
      </c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4"/>
      <c r="N204" s="305">
        <f>'Master Lot Table'!T204</f>
        <v>0</v>
      </c>
      <c r="O204" s="306"/>
      <c r="P204" s="306"/>
    </row>
    <row r="205" spans="2:16" s="300" customFormat="1" ht="13.5">
      <c r="B205" s="307" t="s">
        <v>6</v>
      </c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9"/>
      <c r="N205" s="310">
        <f>'Master Lot Table'!T205</f>
        <v>0</v>
      </c>
      <c r="O205" s="306"/>
      <c r="P205" s="306"/>
    </row>
    <row r="206" spans="14:16" s="300" customFormat="1" ht="13.5">
      <c r="N206" s="311">
        <f>SUM(N6:N205)</f>
        <v>0</v>
      </c>
      <c r="O206" s="306"/>
      <c r="P206" s="306"/>
    </row>
    <row r="207" spans="9:13" ht="15">
      <c r="I207" s="455"/>
      <c r="J207" s="455"/>
      <c r="K207" s="455"/>
      <c r="L207" s="455"/>
      <c r="M207" s="455"/>
    </row>
  </sheetData>
  <sheetProtection sheet="1" objects="1" scenarios="1" formatCells="0" formatColumns="0" formatRows="0"/>
  <mergeCells count="3">
    <mergeCell ref="I207:M207"/>
    <mergeCell ref="B2:F2"/>
    <mergeCell ref="B3:F3"/>
  </mergeCells>
  <dataValidations count="8">
    <dataValidation type="list" showInputMessage="1" showErrorMessage="1" sqref="F6:F205">
      <formula1>Planet</formula1>
    </dataValidation>
    <dataValidation type="list" showInputMessage="1" showErrorMessage="1" errorTitle="Add Owner to Owners Page" error="Owners must be added to the Owners Page." sqref="K6:K205">
      <formula1>Owner</formula1>
    </dataValidation>
    <dataValidation type="list" allowBlank="1" showInputMessage="1" showErrorMessage="1" sqref="B6:B205">
      <formula1>BuildingType</formula1>
    </dataValidation>
    <dataValidation type="whole" allowBlank="1" showInputMessage="1" showErrorMessage="1" sqref="C6:C205">
      <formula1>0</formula1>
      <formula2>100</formula2>
    </dataValidation>
    <dataValidation type="whole" allowBlank="1" showInputMessage="1" showErrorMessage="1" sqref="E6:E205">
      <formula1>0</formula1>
      <formula2>1000</formula2>
    </dataValidation>
    <dataValidation type="whole" allowBlank="1" showInputMessage="1" showErrorMessage="1" sqref="G6:H205">
      <formula1>-8000</formula1>
      <formula2>8000</formula2>
    </dataValidation>
    <dataValidation type="whole" operator="greaterThanOrEqual" allowBlank="1" showInputMessage="1" showErrorMessage="1" sqref="I6:J205">
      <formula1>0</formula1>
    </dataValidation>
    <dataValidation type="decimal" allowBlank="1" showInputMessage="1" showErrorMessage="1" sqref="L6:L20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K206"/>
  <sheetViews>
    <sheetView showGridLines="0" workbookViewId="0" topLeftCell="A178">
      <selection activeCell="E30" sqref="E30"/>
    </sheetView>
  </sheetViews>
  <sheetFormatPr defaultColWidth="9.140625" defaultRowHeight="12.75"/>
  <cols>
    <col min="1" max="1" width="1.421875" style="276" customWidth="1"/>
    <col min="2" max="2" width="15.00390625" style="276" customWidth="1"/>
    <col min="3" max="3" width="2.8515625" style="276" customWidth="1"/>
    <col min="4" max="4" width="22.140625" style="276" bestFit="1" customWidth="1"/>
    <col min="5" max="5" width="9.140625" style="276" bestFit="1" customWidth="1"/>
    <col min="6" max="6" width="10.00390625" style="276" bestFit="1" customWidth="1"/>
    <col min="7" max="7" width="12.00390625" style="276" bestFit="1" customWidth="1"/>
    <col min="8" max="8" width="8.140625" style="276" bestFit="1" customWidth="1"/>
    <col min="9" max="11" width="10.140625" style="276" bestFit="1" customWidth="1"/>
    <col min="12" max="16384" width="9.140625" style="276" customWidth="1"/>
  </cols>
  <sheetData>
    <row r="1" ht="7.5" customHeight="1" thickBot="1"/>
    <row r="2" spans="2:7" s="312" customFormat="1" ht="21">
      <c r="B2" s="462" t="s">
        <v>58</v>
      </c>
      <c r="C2" s="463"/>
      <c r="D2" s="463"/>
      <c r="E2" s="463"/>
      <c r="F2" s="464"/>
      <c r="G2" s="251"/>
    </row>
    <row r="3" spans="2:7" ht="15.75" thickBot="1">
      <c r="B3" s="425" t="s">
        <v>264</v>
      </c>
      <c r="C3" s="420"/>
      <c r="D3" s="420"/>
      <c r="E3" s="420"/>
      <c r="F3" s="421"/>
      <c r="G3" s="92"/>
    </row>
    <row r="5" spans="2:11" s="17" customFormat="1" ht="30">
      <c r="B5" s="11" t="s">
        <v>1</v>
      </c>
      <c r="C5" s="12" t="s">
        <v>66</v>
      </c>
      <c r="D5" s="13" t="s">
        <v>201</v>
      </c>
      <c r="E5" s="52" t="s">
        <v>71</v>
      </c>
      <c r="F5" s="14" t="s">
        <v>72</v>
      </c>
      <c r="G5" s="14" t="s">
        <v>92</v>
      </c>
      <c r="H5" s="15" t="s">
        <v>75</v>
      </c>
      <c r="I5" s="15" t="s">
        <v>93</v>
      </c>
      <c r="J5" s="15" t="s">
        <v>109</v>
      </c>
      <c r="K5" s="53" t="s">
        <v>94</v>
      </c>
    </row>
    <row r="6" spans="2:11" s="287" customFormat="1" ht="13.5">
      <c r="B6" s="313" t="s">
        <v>6</v>
      </c>
      <c r="C6" s="314"/>
      <c r="D6" s="315"/>
      <c r="E6" s="316">
        <f>'Master Lot Table'!Y6+'Master Lot Table'!Z6</f>
        <v>0</v>
      </c>
      <c r="F6" s="314"/>
      <c r="G6" s="317"/>
      <c r="H6" s="318">
        <f>F6*G6</f>
        <v>0</v>
      </c>
      <c r="I6" s="318">
        <f aca="true" t="shared" si="0" ref="I6:I15">(E6-F6)*VLOOKUP(B6,InfoTable,5,FALSE)</f>
        <v>0</v>
      </c>
      <c r="J6" s="318">
        <f aca="true" t="shared" si="1" ref="J6:J15">(E6-F6)*VLOOKUP(B6,InfoTable,4,FALSE)</f>
        <v>0</v>
      </c>
      <c r="K6" s="319">
        <f>J6*MAX('Master Lot Table'!F6/500,1)</f>
        <v>0</v>
      </c>
    </row>
    <row r="7" spans="2:11" s="287" customFormat="1" ht="13.5">
      <c r="B7" s="320" t="s">
        <v>6</v>
      </c>
      <c r="C7" s="289"/>
      <c r="D7" s="227"/>
      <c r="E7" s="290">
        <f>'Master Lot Table'!Y7+'Master Lot Table'!Z7</f>
        <v>0</v>
      </c>
      <c r="F7" s="289"/>
      <c r="G7" s="321"/>
      <c r="H7" s="235">
        <f aca="true" t="shared" si="2" ref="H7:H15">F7*G7</f>
        <v>0</v>
      </c>
      <c r="I7" s="235">
        <f t="shared" si="0"/>
        <v>0</v>
      </c>
      <c r="J7" s="235">
        <f t="shared" si="1"/>
        <v>0</v>
      </c>
      <c r="K7" s="322">
        <f>J7*MAX('Master Lot Table'!F7/500,1)</f>
        <v>0</v>
      </c>
    </row>
    <row r="8" spans="2:11" s="287" customFormat="1" ht="13.5">
      <c r="B8" s="313" t="s">
        <v>6</v>
      </c>
      <c r="C8" s="314"/>
      <c r="D8" s="315"/>
      <c r="E8" s="316">
        <f>'Master Lot Table'!Y8+'Master Lot Table'!Z8</f>
        <v>0</v>
      </c>
      <c r="F8" s="314"/>
      <c r="G8" s="317"/>
      <c r="H8" s="318">
        <f t="shared" si="2"/>
        <v>0</v>
      </c>
      <c r="I8" s="318">
        <f t="shared" si="0"/>
        <v>0</v>
      </c>
      <c r="J8" s="318">
        <f t="shared" si="1"/>
        <v>0</v>
      </c>
      <c r="K8" s="319">
        <f>J8*MAX('Master Lot Table'!F8/500,1)</f>
        <v>0</v>
      </c>
    </row>
    <row r="9" spans="2:11" s="287" customFormat="1" ht="13.5">
      <c r="B9" s="320" t="s">
        <v>6</v>
      </c>
      <c r="C9" s="289"/>
      <c r="D9" s="227"/>
      <c r="E9" s="290">
        <f>'Master Lot Table'!Y9+'Master Lot Table'!Z9</f>
        <v>0</v>
      </c>
      <c r="F9" s="289"/>
      <c r="G9" s="321"/>
      <c r="H9" s="235">
        <f t="shared" si="2"/>
        <v>0</v>
      </c>
      <c r="I9" s="235">
        <f t="shared" si="0"/>
        <v>0</v>
      </c>
      <c r="J9" s="235">
        <f t="shared" si="1"/>
        <v>0</v>
      </c>
      <c r="K9" s="322">
        <f>J9*MAX('Master Lot Table'!F9/500,1)</f>
        <v>0</v>
      </c>
    </row>
    <row r="10" spans="2:11" s="287" customFormat="1" ht="13.5">
      <c r="B10" s="313" t="s">
        <v>6</v>
      </c>
      <c r="C10" s="314"/>
      <c r="D10" s="315"/>
      <c r="E10" s="316">
        <f>'Master Lot Table'!Y10+'Master Lot Table'!Z10</f>
        <v>0</v>
      </c>
      <c r="F10" s="314"/>
      <c r="G10" s="317"/>
      <c r="H10" s="318">
        <f t="shared" si="2"/>
        <v>0</v>
      </c>
      <c r="I10" s="318">
        <f t="shared" si="0"/>
        <v>0</v>
      </c>
      <c r="J10" s="318">
        <f t="shared" si="1"/>
        <v>0</v>
      </c>
      <c r="K10" s="319">
        <f>J10*MAX('Master Lot Table'!F10/500,1)</f>
        <v>0</v>
      </c>
    </row>
    <row r="11" spans="2:11" s="287" customFormat="1" ht="13.5">
      <c r="B11" s="320" t="s">
        <v>6</v>
      </c>
      <c r="C11" s="289"/>
      <c r="D11" s="227"/>
      <c r="E11" s="290">
        <f>'Master Lot Table'!Y11+'Master Lot Table'!Z11</f>
        <v>0</v>
      </c>
      <c r="F11" s="289"/>
      <c r="G11" s="321"/>
      <c r="H11" s="235">
        <f t="shared" si="2"/>
        <v>0</v>
      </c>
      <c r="I11" s="235">
        <f t="shared" si="0"/>
        <v>0</v>
      </c>
      <c r="J11" s="235">
        <f t="shared" si="1"/>
        <v>0</v>
      </c>
      <c r="K11" s="322">
        <f>J11*MAX('Master Lot Table'!F11/500,1)</f>
        <v>0</v>
      </c>
    </row>
    <row r="12" spans="2:11" s="287" customFormat="1" ht="13.5">
      <c r="B12" s="313" t="s">
        <v>6</v>
      </c>
      <c r="C12" s="314"/>
      <c r="D12" s="315"/>
      <c r="E12" s="316">
        <f>'Master Lot Table'!Y12+'Master Lot Table'!Z12</f>
        <v>0</v>
      </c>
      <c r="F12" s="314"/>
      <c r="G12" s="317"/>
      <c r="H12" s="318">
        <f t="shared" si="2"/>
        <v>0</v>
      </c>
      <c r="I12" s="318">
        <f t="shared" si="0"/>
        <v>0</v>
      </c>
      <c r="J12" s="318">
        <f t="shared" si="1"/>
        <v>0</v>
      </c>
      <c r="K12" s="319">
        <f>J12*MAX('Master Lot Table'!F12/500,1)</f>
        <v>0</v>
      </c>
    </row>
    <row r="13" spans="2:11" s="287" customFormat="1" ht="13.5">
      <c r="B13" s="320" t="s">
        <v>6</v>
      </c>
      <c r="C13" s="289"/>
      <c r="D13" s="227"/>
      <c r="E13" s="290">
        <f>'Master Lot Table'!Y13+'Master Lot Table'!Z13</f>
        <v>0</v>
      </c>
      <c r="F13" s="289"/>
      <c r="G13" s="321"/>
      <c r="H13" s="235">
        <f t="shared" si="2"/>
        <v>0</v>
      </c>
      <c r="I13" s="235">
        <f t="shared" si="0"/>
        <v>0</v>
      </c>
      <c r="J13" s="235">
        <f t="shared" si="1"/>
        <v>0</v>
      </c>
      <c r="K13" s="322">
        <f>J13*MAX('Master Lot Table'!F13/500,1)</f>
        <v>0</v>
      </c>
    </row>
    <row r="14" spans="2:11" s="287" customFormat="1" ht="13.5">
      <c r="B14" s="313" t="s">
        <v>6</v>
      </c>
      <c r="C14" s="314"/>
      <c r="D14" s="315"/>
      <c r="E14" s="316">
        <f>'Master Lot Table'!Y14+'Master Lot Table'!Z14</f>
        <v>0</v>
      </c>
      <c r="F14" s="314"/>
      <c r="G14" s="317"/>
      <c r="H14" s="318">
        <f t="shared" si="2"/>
        <v>0</v>
      </c>
      <c r="I14" s="318">
        <f t="shared" si="0"/>
        <v>0</v>
      </c>
      <c r="J14" s="318">
        <f t="shared" si="1"/>
        <v>0</v>
      </c>
      <c r="K14" s="319">
        <f>J14*MAX('Master Lot Table'!F14/500,1)</f>
        <v>0</v>
      </c>
    </row>
    <row r="15" spans="2:11" s="287" customFormat="1" ht="13.5">
      <c r="B15" s="320" t="s">
        <v>6</v>
      </c>
      <c r="C15" s="289"/>
      <c r="D15" s="227"/>
      <c r="E15" s="290">
        <f>'Master Lot Table'!Y15+'Master Lot Table'!Z15</f>
        <v>0</v>
      </c>
      <c r="F15" s="289"/>
      <c r="G15" s="321"/>
      <c r="H15" s="235">
        <f t="shared" si="2"/>
        <v>0</v>
      </c>
      <c r="I15" s="235">
        <f t="shared" si="0"/>
        <v>0</v>
      </c>
      <c r="J15" s="235">
        <f t="shared" si="1"/>
        <v>0</v>
      </c>
      <c r="K15" s="322">
        <f>J15*MAX('Master Lot Table'!F15/500,1)</f>
        <v>0</v>
      </c>
    </row>
    <row r="16" spans="2:11" s="287" customFormat="1" ht="13.5">
      <c r="B16" s="313" t="s">
        <v>6</v>
      </c>
      <c r="C16" s="314"/>
      <c r="D16" s="315"/>
      <c r="E16" s="316">
        <f>'Master Lot Table'!Y16+'Master Lot Table'!Z16</f>
        <v>0</v>
      </c>
      <c r="F16" s="314"/>
      <c r="G16" s="317"/>
      <c r="H16" s="318">
        <f>F16*G16</f>
        <v>0</v>
      </c>
      <c r="I16" s="318">
        <f aca="true" t="shared" si="3" ref="I16:I25">(E16-F16)*VLOOKUP(B16,InfoTable,5,FALSE)</f>
        <v>0</v>
      </c>
      <c r="J16" s="318">
        <f aca="true" t="shared" si="4" ref="J16:J25">(E16-F16)*VLOOKUP(B16,InfoTable,4,FALSE)</f>
        <v>0</v>
      </c>
      <c r="K16" s="319">
        <f>J16*MAX('Master Lot Table'!F16/500,1)</f>
        <v>0</v>
      </c>
    </row>
    <row r="17" spans="2:11" s="287" customFormat="1" ht="13.5">
      <c r="B17" s="320" t="s">
        <v>6</v>
      </c>
      <c r="C17" s="289"/>
      <c r="D17" s="227"/>
      <c r="E17" s="290">
        <f>'Master Lot Table'!Y17+'Master Lot Table'!Z17</f>
        <v>0</v>
      </c>
      <c r="F17" s="289"/>
      <c r="G17" s="321"/>
      <c r="H17" s="235">
        <f aca="true" t="shared" si="5" ref="H17:H25">F17*G17</f>
        <v>0</v>
      </c>
      <c r="I17" s="235">
        <f t="shared" si="3"/>
        <v>0</v>
      </c>
      <c r="J17" s="235">
        <f t="shared" si="4"/>
        <v>0</v>
      </c>
      <c r="K17" s="322">
        <f>J17*MAX('Master Lot Table'!F17/500,1)</f>
        <v>0</v>
      </c>
    </row>
    <row r="18" spans="2:11" s="287" customFormat="1" ht="13.5">
      <c r="B18" s="313" t="s">
        <v>6</v>
      </c>
      <c r="C18" s="314"/>
      <c r="D18" s="315"/>
      <c r="E18" s="316">
        <f>'Master Lot Table'!Y18+'Master Lot Table'!Z18</f>
        <v>0</v>
      </c>
      <c r="F18" s="314"/>
      <c r="G18" s="317"/>
      <c r="H18" s="318">
        <f t="shared" si="5"/>
        <v>0</v>
      </c>
      <c r="I18" s="318">
        <f t="shared" si="3"/>
        <v>0</v>
      </c>
      <c r="J18" s="318">
        <f t="shared" si="4"/>
        <v>0</v>
      </c>
      <c r="K18" s="319">
        <f>J18*MAX('Master Lot Table'!F18/500,1)</f>
        <v>0</v>
      </c>
    </row>
    <row r="19" spans="2:11" s="287" customFormat="1" ht="13.5">
      <c r="B19" s="320" t="s">
        <v>6</v>
      </c>
      <c r="C19" s="289"/>
      <c r="D19" s="227"/>
      <c r="E19" s="290">
        <f>'Master Lot Table'!Y19+'Master Lot Table'!Z19</f>
        <v>0</v>
      </c>
      <c r="F19" s="289"/>
      <c r="G19" s="321"/>
      <c r="H19" s="235">
        <f t="shared" si="5"/>
        <v>0</v>
      </c>
      <c r="I19" s="235">
        <f t="shared" si="3"/>
        <v>0</v>
      </c>
      <c r="J19" s="235">
        <f t="shared" si="4"/>
        <v>0</v>
      </c>
      <c r="K19" s="322">
        <f>J19*MAX('Master Lot Table'!F19/500,1)</f>
        <v>0</v>
      </c>
    </row>
    <row r="20" spans="2:11" s="287" customFormat="1" ht="13.5">
      <c r="B20" s="313" t="s">
        <v>6</v>
      </c>
      <c r="C20" s="314"/>
      <c r="D20" s="315"/>
      <c r="E20" s="316">
        <f>'Master Lot Table'!Y20+'Master Lot Table'!Z20</f>
        <v>0</v>
      </c>
      <c r="F20" s="314"/>
      <c r="G20" s="317"/>
      <c r="H20" s="318">
        <f t="shared" si="5"/>
        <v>0</v>
      </c>
      <c r="I20" s="318">
        <f t="shared" si="3"/>
        <v>0</v>
      </c>
      <c r="J20" s="318">
        <f t="shared" si="4"/>
        <v>0</v>
      </c>
      <c r="K20" s="319">
        <f>J20*MAX('Master Lot Table'!F20/500,1)</f>
        <v>0</v>
      </c>
    </row>
    <row r="21" spans="2:11" s="287" customFormat="1" ht="13.5">
      <c r="B21" s="320" t="s">
        <v>6</v>
      </c>
      <c r="C21" s="289"/>
      <c r="D21" s="227"/>
      <c r="E21" s="290">
        <f>'Master Lot Table'!Y21+'Master Lot Table'!Z21</f>
        <v>0</v>
      </c>
      <c r="F21" s="289"/>
      <c r="G21" s="321"/>
      <c r="H21" s="235">
        <f t="shared" si="5"/>
        <v>0</v>
      </c>
      <c r="I21" s="235">
        <f t="shared" si="3"/>
        <v>0</v>
      </c>
      <c r="J21" s="235">
        <f t="shared" si="4"/>
        <v>0</v>
      </c>
      <c r="K21" s="322">
        <f>J21*MAX('Master Lot Table'!F21/500,1)</f>
        <v>0</v>
      </c>
    </row>
    <row r="22" spans="2:11" s="287" customFormat="1" ht="13.5">
      <c r="B22" s="313" t="s">
        <v>6</v>
      </c>
      <c r="C22" s="314"/>
      <c r="D22" s="315"/>
      <c r="E22" s="316">
        <f>'Master Lot Table'!Y22+'Master Lot Table'!Z22</f>
        <v>0</v>
      </c>
      <c r="F22" s="314"/>
      <c r="G22" s="317"/>
      <c r="H22" s="318">
        <f t="shared" si="5"/>
        <v>0</v>
      </c>
      <c r="I22" s="318">
        <f t="shared" si="3"/>
        <v>0</v>
      </c>
      <c r="J22" s="318">
        <f t="shared" si="4"/>
        <v>0</v>
      </c>
      <c r="K22" s="319">
        <f>J22*MAX('Master Lot Table'!F22/500,1)</f>
        <v>0</v>
      </c>
    </row>
    <row r="23" spans="2:11" s="287" customFormat="1" ht="13.5">
      <c r="B23" s="320" t="s">
        <v>6</v>
      </c>
      <c r="C23" s="289"/>
      <c r="D23" s="227"/>
      <c r="E23" s="290">
        <f>'Master Lot Table'!Y23+'Master Lot Table'!Z23</f>
        <v>0</v>
      </c>
      <c r="F23" s="289"/>
      <c r="G23" s="321"/>
      <c r="H23" s="235">
        <f t="shared" si="5"/>
        <v>0</v>
      </c>
      <c r="I23" s="235">
        <f t="shared" si="3"/>
        <v>0</v>
      </c>
      <c r="J23" s="235">
        <f t="shared" si="4"/>
        <v>0</v>
      </c>
      <c r="K23" s="322">
        <f>J23*MAX('Master Lot Table'!F23/500,1)</f>
        <v>0</v>
      </c>
    </row>
    <row r="24" spans="2:11" s="287" customFormat="1" ht="13.5">
      <c r="B24" s="313" t="s">
        <v>6</v>
      </c>
      <c r="C24" s="314"/>
      <c r="D24" s="315"/>
      <c r="E24" s="316">
        <f>'Master Lot Table'!Y24+'Master Lot Table'!Z24</f>
        <v>0</v>
      </c>
      <c r="F24" s="314"/>
      <c r="G24" s="317"/>
      <c r="H24" s="318">
        <f t="shared" si="5"/>
        <v>0</v>
      </c>
      <c r="I24" s="318">
        <f t="shared" si="3"/>
        <v>0</v>
      </c>
      <c r="J24" s="318">
        <f t="shared" si="4"/>
        <v>0</v>
      </c>
      <c r="K24" s="319">
        <f>J24*MAX('Master Lot Table'!F24/500,1)</f>
        <v>0</v>
      </c>
    </row>
    <row r="25" spans="2:11" s="287" customFormat="1" ht="13.5">
      <c r="B25" s="320" t="s">
        <v>6</v>
      </c>
      <c r="C25" s="289"/>
      <c r="D25" s="227"/>
      <c r="E25" s="290">
        <f>'Master Lot Table'!Y25+'Master Lot Table'!Z25</f>
        <v>0</v>
      </c>
      <c r="F25" s="289"/>
      <c r="G25" s="321"/>
      <c r="H25" s="235">
        <f t="shared" si="5"/>
        <v>0</v>
      </c>
      <c r="I25" s="235">
        <f t="shared" si="3"/>
        <v>0</v>
      </c>
      <c r="J25" s="235">
        <f t="shared" si="4"/>
        <v>0</v>
      </c>
      <c r="K25" s="322">
        <f>J25*MAX('Master Lot Table'!F25/500,1)</f>
        <v>0</v>
      </c>
    </row>
    <row r="26" spans="2:11" s="287" customFormat="1" ht="13.5">
      <c r="B26" s="313" t="s">
        <v>6</v>
      </c>
      <c r="C26" s="314"/>
      <c r="D26" s="315"/>
      <c r="E26" s="316">
        <f>'Master Lot Table'!Y26+'Master Lot Table'!Z26</f>
        <v>0</v>
      </c>
      <c r="F26" s="314"/>
      <c r="G26" s="317"/>
      <c r="H26" s="318">
        <f>F26*G26</f>
        <v>0</v>
      </c>
      <c r="I26" s="318">
        <f>(E26-F26)*VLOOKUP(B26,InfoTable,5,FALSE)</f>
        <v>0</v>
      </c>
      <c r="J26" s="318">
        <f>(E26-F26)*VLOOKUP(B26,InfoTable,4,FALSE)</f>
        <v>0</v>
      </c>
      <c r="K26" s="319">
        <f>J26*MAX('Master Lot Table'!F26/500,1)</f>
        <v>0</v>
      </c>
    </row>
    <row r="27" spans="2:11" s="287" customFormat="1" ht="13.5">
      <c r="B27" s="320" t="s">
        <v>6</v>
      </c>
      <c r="C27" s="289"/>
      <c r="D27" s="227"/>
      <c r="E27" s="290">
        <f>'Master Lot Table'!Y27+'Master Lot Table'!Z27</f>
        <v>0</v>
      </c>
      <c r="F27" s="289"/>
      <c r="G27" s="321"/>
      <c r="H27" s="235">
        <f>F27*G27</f>
        <v>0</v>
      </c>
      <c r="I27" s="235">
        <f>(E27-F27)*VLOOKUP(B27,InfoTable,5,FALSE)</f>
        <v>0</v>
      </c>
      <c r="J27" s="235">
        <f>(E27-F27)*VLOOKUP(B27,InfoTable,4,FALSE)</f>
        <v>0</v>
      </c>
      <c r="K27" s="322">
        <f>J27*MAX('Master Lot Table'!F27/500,1)</f>
        <v>0</v>
      </c>
    </row>
    <row r="28" spans="2:11" s="287" customFormat="1" ht="13.5">
      <c r="B28" s="313" t="s">
        <v>6</v>
      </c>
      <c r="C28" s="314"/>
      <c r="D28" s="315"/>
      <c r="E28" s="316">
        <f>'Master Lot Table'!Y28+'Master Lot Table'!Z28</f>
        <v>0</v>
      </c>
      <c r="F28" s="314"/>
      <c r="G28" s="317"/>
      <c r="H28" s="318">
        <f>F28*G28</f>
        <v>0</v>
      </c>
      <c r="I28" s="318">
        <f>(E28-F28)*VLOOKUP(B28,InfoTable,5,FALSE)</f>
        <v>0</v>
      </c>
      <c r="J28" s="318">
        <f>(E28-F28)*VLOOKUP(B28,InfoTable,4,FALSE)</f>
        <v>0</v>
      </c>
      <c r="K28" s="319">
        <f>J28*MAX('Master Lot Table'!F28/500,1)</f>
        <v>0</v>
      </c>
    </row>
    <row r="29" spans="2:11" s="287" customFormat="1" ht="13.5">
      <c r="B29" s="320" t="s">
        <v>6</v>
      </c>
      <c r="C29" s="289"/>
      <c r="D29" s="227"/>
      <c r="E29" s="290">
        <f>'Master Lot Table'!Y29+'Master Lot Table'!Z29</f>
        <v>0</v>
      </c>
      <c r="F29" s="289"/>
      <c r="G29" s="321"/>
      <c r="H29" s="235">
        <f>F29*G29</f>
        <v>0</v>
      </c>
      <c r="I29" s="235">
        <f>(E29-F29)*VLOOKUP(B29,InfoTable,5,FALSE)</f>
        <v>0</v>
      </c>
      <c r="J29" s="235">
        <f>(E29-F29)*VLOOKUP(B29,InfoTable,4,FALSE)</f>
        <v>0</v>
      </c>
      <c r="K29" s="322">
        <f>J29*MAX('Master Lot Table'!F29/500,1)</f>
        <v>0</v>
      </c>
    </row>
    <row r="30" spans="2:11" s="287" customFormat="1" ht="13.5">
      <c r="B30" s="313" t="s">
        <v>6</v>
      </c>
      <c r="C30" s="314"/>
      <c r="D30" s="315"/>
      <c r="E30" s="316">
        <f>'Master Lot Table'!Y30+'Master Lot Table'!Z30</f>
        <v>0</v>
      </c>
      <c r="F30" s="314"/>
      <c r="G30" s="317"/>
      <c r="H30" s="318">
        <f>F30*G30</f>
        <v>0</v>
      </c>
      <c r="I30" s="318">
        <f>(E30-F30)*VLOOKUP(B30,InfoTable,5,FALSE)</f>
        <v>0</v>
      </c>
      <c r="J30" s="318">
        <f>(E30-F30)*VLOOKUP(B30,InfoTable,4,FALSE)</f>
        <v>0</v>
      </c>
      <c r="K30" s="319">
        <f>J30*MAX('Master Lot Table'!F30/500,1)</f>
        <v>0</v>
      </c>
    </row>
    <row r="31" spans="2:11" s="287" customFormat="1" ht="13.5">
      <c r="B31" s="320" t="s">
        <v>6</v>
      </c>
      <c r="C31" s="289"/>
      <c r="D31" s="227"/>
      <c r="E31" s="290">
        <f>'Master Lot Table'!Y31+'Master Lot Table'!Z31</f>
        <v>0</v>
      </c>
      <c r="F31" s="289"/>
      <c r="G31" s="321"/>
      <c r="H31" s="235">
        <f aca="true" t="shared" si="6" ref="H31:H39">F31*G31</f>
        <v>0</v>
      </c>
      <c r="I31" s="235">
        <f aca="true" t="shared" si="7" ref="I31:I49">(E31-F31)*VLOOKUP(B31,InfoTable,5,FALSE)</f>
        <v>0</v>
      </c>
      <c r="J31" s="235">
        <f aca="true" t="shared" si="8" ref="J31:J49">(E31-F31)*VLOOKUP(B31,InfoTable,4,FALSE)</f>
        <v>0</v>
      </c>
      <c r="K31" s="322">
        <f>J31*MAX('Master Lot Table'!F31/500,1)</f>
        <v>0</v>
      </c>
    </row>
    <row r="32" spans="2:11" s="287" customFormat="1" ht="13.5">
      <c r="B32" s="313" t="s">
        <v>6</v>
      </c>
      <c r="C32" s="314"/>
      <c r="D32" s="315"/>
      <c r="E32" s="316">
        <f>'Master Lot Table'!Y32+'Master Lot Table'!Z32</f>
        <v>0</v>
      </c>
      <c r="F32" s="314"/>
      <c r="G32" s="317"/>
      <c r="H32" s="318">
        <f t="shared" si="6"/>
        <v>0</v>
      </c>
      <c r="I32" s="318">
        <f t="shared" si="7"/>
        <v>0</v>
      </c>
      <c r="J32" s="318">
        <f t="shared" si="8"/>
        <v>0</v>
      </c>
      <c r="K32" s="319">
        <f>J32*MAX('Master Lot Table'!F32/500,1)</f>
        <v>0</v>
      </c>
    </row>
    <row r="33" spans="2:11" s="287" customFormat="1" ht="13.5">
      <c r="B33" s="320" t="s">
        <v>6</v>
      </c>
      <c r="C33" s="289"/>
      <c r="D33" s="227"/>
      <c r="E33" s="290">
        <f>'Master Lot Table'!Y33+'Master Lot Table'!Z33</f>
        <v>0</v>
      </c>
      <c r="F33" s="289"/>
      <c r="G33" s="321"/>
      <c r="H33" s="235">
        <f t="shared" si="6"/>
        <v>0</v>
      </c>
      <c r="I33" s="235">
        <f t="shared" si="7"/>
        <v>0</v>
      </c>
      <c r="J33" s="235">
        <f t="shared" si="8"/>
        <v>0</v>
      </c>
      <c r="K33" s="322">
        <f>J33*MAX('Master Lot Table'!F33/500,1)</f>
        <v>0</v>
      </c>
    </row>
    <row r="34" spans="2:11" s="287" customFormat="1" ht="13.5">
      <c r="B34" s="313" t="s">
        <v>6</v>
      </c>
      <c r="C34" s="314"/>
      <c r="D34" s="315"/>
      <c r="E34" s="316">
        <f>'Master Lot Table'!Y34+'Master Lot Table'!Z34</f>
        <v>0</v>
      </c>
      <c r="F34" s="314"/>
      <c r="G34" s="317"/>
      <c r="H34" s="318">
        <f t="shared" si="6"/>
        <v>0</v>
      </c>
      <c r="I34" s="318">
        <f t="shared" si="7"/>
        <v>0</v>
      </c>
      <c r="J34" s="318">
        <f t="shared" si="8"/>
        <v>0</v>
      </c>
      <c r="K34" s="319">
        <f>J34*MAX('Master Lot Table'!F34/500,1)</f>
        <v>0</v>
      </c>
    </row>
    <row r="35" spans="2:11" s="287" customFormat="1" ht="13.5">
      <c r="B35" s="320" t="s">
        <v>6</v>
      </c>
      <c r="C35" s="289"/>
      <c r="D35" s="227"/>
      <c r="E35" s="290">
        <f>'Master Lot Table'!Y35+'Master Lot Table'!Z35</f>
        <v>0</v>
      </c>
      <c r="F35" s="289"/>
      <c r="G35" s="321"/>
      <c r="H35" s="235">
        <f t="shared" si="6"/>
        <v>0</v>
      </c>
      <c r="I35" s="235">
        <f t="shared" si="7"/>
        <v>0</v>
      </c>
      <c r="J35" s="235">
        <f t="shared" si="8"/>
        <v>0</v>
      </c>
      <c r="K35" s="322">
        <f>J35*MAX('Master Lot Table'!F35/500,1)</f>
        <v>0</v>
      </c>
    </row>
    <row r="36" spans="2:11" s="287" customFormat="1" ht="13.5">
      <c r="B36" s="313" t="s">
        <v>6</v>
      </c>
      <c r="C36" s="314"/>
      <c r="D36" s="315"/>
      <c r="E36" s="316">
        <f>'Master Lot Table'!Y36+'Master Lot Table'!Z36</f>
        <v>0</v>
      </c>
      <c r="F36" s="314"/>
      <c r="G36" s="317"/>
      <c r="H36" s="318">
        <f t="shared" si="6"/>
        <v>0</v>
      </c>
      <c r="I36" s="318">
        <f t="shared" si="7"/>
        <v>0</v>
      </c>
      <c r="J36" s="318">
        <f t="shared" si="8"/>
        <v>0</v>
      </c>
      <c r="K36" s="319">
        <f>J36*MAX('Master Lot Table'!F36/500,1)</f>
        <v>0</v>
      </c>
    </row>
    <row r="37" spans="2:11" s="287" customFormat="1" ht="13.5">
      <c r="B37" s="320" t="s">
        <v>6</v>
      </c>
      <c r="C37" s="289"/>
      <c r="D37" s="227"/>
      <c r="E37" s="290">
        <f>'Master Lot Table'!Y37+'Master Lot Table'!Z37</f>
        <v>0</v>
      </c>
      <c r="F37" s="289"/>
      <c r="G37" s="321"/>
      <c r="H37" s="235">
        <f t="shared" si="6"/>
        <v>0</v>
      </c>
      <c r="I37" s="235">
        <f t="shared" si="7"/>
        <v>0</v>
      </c>
      <c r="J37" s="235">
        <f t="shared" si="8"/>
        <v>0</v>
      </c>
      <c r="K37" s="322">
        <f>J37*MAX('Master Lot Table'!F37/500,1)</f>
        <v>0</v>
      </c>
    </row>
    <row r="38" spans="2:11" s="287" customFormat="1" ht="13.5">
      <c r="B38" s="313" t="s">
        <v>6</v>
      </c>
      <c r="C38" s="314"/>
      <c r="D38" s="315"/>
      <c r="E38" s="316">
        <f>'Master Lot Table'!Y38+'Master Lot Table'!Z38</f>
        <v>0</v>
      </c>
      <c r="F38" s="314"/>
      <c r="G38" s="317"/>
      <c r="H38" s="318">
        <f t="shared" si="6"/>
        <v>0</v>
      </c>
      <c r="I38" s="318">
        <f t="shared" si="7"/>
        <v>0</v>
      </c>
      <c r="J38" s="318">
        <f t="shared" si="8"/>
        <v>0</v>
      </c>
      <c r="K38" s="319">
        <f>J38*MAX('Master Lot Table'!F38/500,1)</f>
        <v>0</v>
      </c>
    </row>
    <row r="39" spans="2:11" s="287" customFormat="1" ht="13.5">
      <c r="B39" s="320" t="s">
        <v>6</v>
      </c>
      <c r="C39" s="289"/>
      <c r="D39" s="227"/>
      <c r="E39" s="290">
        <f>'Master Lot Table'!Y39+'Master Lot Table'!Z39</f>
        <v>0</v>
      </c>
      <c r="F39" s="289"/>
      <c r="G39" s="321"/>
      <c r="H39" s="235">
        <f t="shared" si="6"/>
        <v>0</v>
      </c>
      <c r="I39" s="235">
        <f t="shared" si="7"/>
        <v>0</v>
      </c>
      <c r="J39" s="235">
        <f t="shared" si="8"/>
        <v>0</v>
      </c>
      <c r="K39" s="322">
        <f>J39*MAX('Master Lot Table'!F39/500,1)</f>
        <v>0</v>
      </c>
    </row>
    <row r="40" spans="2:11" s="287" customFormat="1" ht="13.5">
      <c r="B40" s="313" t="s">
        <v>6</v>
      </c>
      <c r="C40" s="314"/>
      <c r="D40" s="315"/>
      <c r="E40" s="316">
        <f>'Master Lot Table'!Y40+'Master Lot Table'!Z40</f>
        <v>0</v>
      </c>
      <c r="F40" s="314"/>
      <c r="G40" s="317"/>
      <c r="H40" s="318">
        <f>F40*G40</f>
        <v>0</v>
      </c>
      <c r="I40" s="318">
        <f t="shared" si="7"/>
        <v>0</v>
      </c>
      <c r="J40" s="318">
        <f t="shared" si="8"/>
        <v>0</v>
      </c>
      <c r="K40" s="319">
        <f>J40*MAX('Master Lot Table'!F40/500,1)</f>
        <v>0</v>
      </c>
    </row>
    <row r="41" spans="2:11" s="287" customFormat="1" ht="13.5">
      <c r="B41" s="320" t="s">
        <v>6</v>
      </c>
      <c r="C41" s="289"/>
      <c r="D41" s="227"/>
      <c r="E41" s="290">
        <f>'Master Lot Table'!Y41+'Master Lot Table'!Z41</f>
        <v>0</v>
      </c>
      <c r="F41" s="289"/>
      <c r="G41" s="321"/>
      <c r="H41" s="235">
        <f aca="true" t="shared" si="9" ref="H41:H49">F41*G41</f>
        <v>0</v>
      </c>
      <c r="I41" s="235">
        <f t="shared" si="7"/>
        <v>0</v>
      </c>
      <c r="J41" s="235">
        <f t="shared" si="8"/>
        <v>0</v>
      </c>
      <c r="K41" s="322">
        <f>J41*MAX('Master Lot Table'!F41/500,1)</f>
        <v>0</v>
      </c>
    </row>
    <row r="42" spans="2:11" s="287" customFormat="1" ht="13.5">
      <c r="B42" s="313" t="s">
        <v>6</v>
      </c>
      <c r="C42" s="314"/>
      <c r="D42" s="315"/>
      <c r="E42" s="316">
        <f>'Master Lot Table'!Y42+'Master Lot Table'!Z42</f>
        <v>0</v>
      </c>
      <c r="F42" s="314"/>
      <c r="G42" s="317"/>
      <c r="H42" s="318">
        <f t="shared" si="9"/>
        <v>0</v>
      </c>
      <c r="I42" s="318">
        <f t="shared" si="7"/>
        <v>0</v>
      </c>
      <c r="J42" s="318">
        <f t="shared" si="8"/>
        <v>0</v>
      </c>
      <c r="K42" s="319">
        <f>J42*MAX('Master Lot Table'!F42/500,1)</f>
        <v>0</v>
      </c>
    </row>
    <row r="43" spans="2:11" s="287" customFormat="1" ht="13.5">
      <c r="B43" s="320" t="s">
        <v>6</v>
      </c>
      <c r="C43" s="289"/>
      <c r="D43" s="227"/>
      <c r="E43" s="290">
        <f>'Master Lot Table'!Y43+'Master Lot Table'!Z43</f>
        <v>0</v>
      </c>
      <c r="F43" s="289"/>
      <c r="G43" s="321"/>
      <c r="H43" s="235">
        <f t="shared" si="9"/>
        <v>0</v>
      </c>
      <c r="I43" s="235">
        <f t="shared" si="7"/>
        <v>0</v>
      </c>
      <c r="J43" s="235">
        <f t="shared" si="8"/>
        <v>0</v>
      </c>
      <c r="K43" s="322">
        <f>J43*MAX('Master Lot Table'!F43/500,1)</f>
        <v>0</v>
      </c>
    </row>
    <row r="44" spans="2:11" s="287" customFormat="1" ht="13.5">
      <c r="B44" s="313" t="s">
        <v>6</v>
      </c>
      <c r="C44" s="314"/>
      <c r="D44" s="315"/>
      <c r="E44" s="316">
        <f>'Master Lot Table'!Y44+'Master Lot Table'!Z44</f>
        <v>0</v>
      </c>
      <c r="F44" s="314"/>
      <c r="G44" s="317"/>
      <c r="H44" s="318">
        <f t="shared" si="9"/>
        <v>0</v>
      </c>
      <c r="I44" s="318">
        <f t="shared" si="7"/>
        <v>0</v>
      </c>
      <c r="J44" s="318">
        <f t="shared" si="8"/>
        <v>0</v>
      </c>
      <c r="K44" s="319">
        <f>J44*MAX('Master Lot Table'!F44/500,1)</f>
        <v>0</v>
      </c>
    </row>
    <row r="45" spans="2:11" s="287" customFormat="1" ht="13.5">
      <c r="B45" s="320" t="s">
        <v>6</v>
      </c>
      <c r="C45" s="289"/>
      <c r="D45" s="227"/>
      <c r="E45" s="290">
        <f>'Master Lot Table'!Y45+'Master Lot Table'!Z45</f>
        <v>0</v>
      </c>
      <c r="F45" s="289"/>
      <c r="G45" s="321"/>
      <c r="H45" s="235">
        <f t="shared" si="9"/>
        <v>0</v>
      </c>
      <c r="I45" s="235">
        <f t="shared" si="7"/>
        <v>0</v>
      </c>
      <c r="J45" s="235">
        <f t="shared" si="8"/>
        <v>0</v>
      </c>
      <c r="K45" s="322">
        <f>J45*MAX('Master Lot Table'!F45/500,1)</f>
        <v>0</v>
      </c>
    </row>
    <row r="46" spans="2:11" s="287" customFormat="1" ht="13.5">
      <c r="B46" s="313" t="s">
        <v>6</v>
      </c>
      <c r="C46" s="314"/>
      <c r="D46" s="315"/>
      <c r="E46" s="316">
        <f>'Master Lot Table'!Y46+'Master Lot Table'!Z46</f>
        <v>0</v>
      </c>
      <c r="F46" s="314"/>
      <c r="G46" s="317"/>
      <c r="H46" s="318">
        <f t="shared" si="9"/>
        <v>0</v>
      </c>
      <c r="I46" s="318">
        <f t="shared" si="7"/>
        <v>0</v>
      </c>
      <c r="J46" s="318">
        <f t="shared" si="8"/>
        <v>0</v>
      </c>
      <c r="K46" s="319">
        <f>J46*MAX('Master Lot Table'!F46/500,1)</f>
        <v>0</v>
      </c>
    </row>
    <row r="47" spans="2:11" s="287" customFormat="1" ht="13.5">
      <c r="B47" s="320" t="s">
        <v>6</v>
      </c>
      <c r="C47" s="289"/>
      <c r="D47" s="227"/>
      <c r="E47" s="290">
        <f>'Master Lot Table'!Y47+'Master Lot Table'!Z47</f>
        <v>0</v>
      </c>
      <c r="F47" s="289"/>
      <c r="G47" s="321"/>
      <c r="H47" s="235">
        <f t="shared" si="9"/>
        <v>0</v>
      </c>
      <c r="I47" s="235">
        <f t="shared" si="7"/>
        <v>0</v>
      </c>
      <c r="J47" s="235">
        <f t="shared" si="8"/>
        <v>0</v>
      </c>
      <c r="K47" s="322">
        <f>J47*MAX('Master Lot Table'!F47/500,1)</f>
        <v>0</v>
      </c>
    </row>
    <row r="48" spans="2:11" s="287" customFormat="1" ht="13.5">
      <c r="B48" s="313" t="s">
        <v>6</v>
      </c>
      <c r="C48" s="314"/>
      <c r="D48" s="315"/>
      <c r="E48" s="316">
        <f>'Master Lot Table'!Y48+'Master Lot Table'!Z48</f>
        <v>0</v>
      </c>
      <c r="F48" s="314"/>
      <c r="G48" s="317"/>
      <c r="H48" s="318">
        <f t="shared" si="9"/>
        <v>0</v>
      </c>
      <c r="I48" s="318">
        <f t="shared" si="7"/>
        <v>0</v>
      </c>
      <c r="J48" s="318">
        <f t="shared" si="8"/>
        <v>0</v>
      </c>
      <c r="K48" s="319">
        <f>J48*MAX('Master Lot Table'!F48/500,1)</f>
        <v>0</v>
      </c>
    </row>
    <row r="49" spans="2:11" s="287" customFormat="1" ht="13.5">
      <c r="B49" s="320" t="s">
        <v>6</v>
      </c>
      <c r="C49" s="289"/>
      <c r="D49" s="227"/>
      <c r="E49" s="290">
        <f>'Master Lot Table'!Y49+'Master Lot Table'!Z49</f>
        <v>0</v>
      </c>
      <c r="F49" s="289"/>
      <c r="G49" s="321"/>
      <c r="H49" s="235">
        <f t="shared" si="9"/>
        <v>0</v>
      </c>
      <c r="I49" s="235">
        <f t="shared" si="7"/>
        <v>0</v>
      </c>
      <c r="J49" s="235">
        <f t="shared" si="8"/>
        <v>0</v>
      </c>
      <c r="K49" s="322">
        <f>J49*MAX('Master Lot Table'!F49/500,1)</f>
        <v>0</v>
      </c>
    </row>
    <row r="50" spans="2:11" s="287" customFormat="1" ht="13.5">
      <c r="B50" s="313" t="s">
        <v>6</v>
      </c>
      <c r="C50" s="314"/>
      <c r="D50" s="315"/>
      <c r="E50" s="316">
        <f>'Master Lot Table'!Y50+'Master Lot Table'!Z50</f>
        <v>0</v>
      </c>
      <c r="F50" s="314"/>
      <c r="G50" s="317"/>
      <c r="H50" s="318">
        <f aca="true" t="shared" si="10" ref="H50:H55">F50*G50</f>
        <v>0</v>
      </c>
      <c r="I50" s="318">
        <f aca="true" t="shared" si="11" ref="I50:I75">(E50-F50)*VLOOKUP(B50,InfoTable,5,FALSE)</f>
        <v>0</v>
      </c>
      <c r="J50" s="318">
        <f aca="true" t="shared" si="12" ref="J50:J75">(E50-F50)*VLOOKUP(B50,InfoTable,4,FALSE)</f>
        <v>0</v>
      </c>
      <c r="K50" s="319">
        <f>J50*MAX('Master Lot Table'!F50/500,1)</f>
        <v>0</v>
      </c>
    </row>
    <row r="51" spans="2:11" s="287" customFormat="1" ht="13.5">
      <c r="B51" s="320" t="s">
        <v>6</v>
      </c>
      <c r="C51" s="289"/>
      <c r="D51" s="227"/>
      <c r="E51" s="290">
        <f>'Master Lot Table'!Y51+'Master Lot Table'!Z51</f>
        <v>0</v>
      </c>
      <c r="F51" s="289"/>
      <c r="G51" s="321"/>
      <c r="H51" s="235">
        <f t="shared" si="10"/>
        <v>0</v>
      </c>
      <c r="I51" s="235">
        <f t="shared" si="11"/>
        <v>0</v>
      </c>
      <c r="J51" s="235">
        <f t="shared" si="12"/>
        <v>0</v>
      </c>
      <c r="K51" s="322">
        <f>J51*MAX('Master Lot Table'!F51/500,1)</f>
        <v>0</v>
      </c>
    </row>
    <row r="52" spans="2:11" s="287" customFormat="1" ht="13.5">
      <c r="B52" s="313" t="s">
        <v>6</v>
      </c>
      <c r="C52" s="314"/>
      <c r="D52" s="315"/>
      <c r="E52" s="316">
        <f>'Master Lot Table'!Y52+'Master Lot Table'!Z52</f>
        <v>0</v>
      </c>
      <c r="F52" s="314"/>
      <c r="G52" s="317"/>
      <c r="H52" s="318">
        <f t="shared" si="10"/>
        <v>0</v>
      </c>
      <c r="I52" s="318">
        <f t="shared" si="11"/>
        <v>0</v>
      </c>
      <c r="J52" s="318">
        <f t="shared" si="12"/>
        <v>0</v>
      </c>
      <c r="K52" s="319">
        <f>J52*MAX('Master Lot Table'!F52/500,1)</f>
        <v>0</v>
      </c>
    </row>
    <row r="53" spans="2:11" s="287" customFormat="1" ht="13.5">
      <c r="B53" s="320" t="s">
        <v>6</v>
      </c>
      <c r="C53" s="289"/>
      <c r="D53" s="227"/>
      <c r="E53" s="290">
        <f>'Master Lot Table'!Y53+'Master Lot Table'!Z53</f>
        <v>0</v>
      </c>
      <c r="F53" s="289"/>
      <c r="G53" s="321"/>
      <c r="H53" s="235">
        <f t="shared" si="10"/>
        <v>0</v>
      </c>
      <c r="I53" s="235">
        <f t="shared" si="11"/>
        <v>0</v>
      </c>
      <c r="J53" s="235">
        <f t="shared" si="12"/>
        <v>0</v>
      </c>
      <c r="K53" s="322">
        <f>J53*MAX('Master Lot Table'!F53/500,1)</f>
        <v>0</v>
      </c>
    </row>
    <row r="54" spans="2:11" s="287" customFormat="1" ht="13.5">
      <c r="B54" s="313" t="s">
        <v>6</v>
      </c>
      <c r="C54" s="314"/>
      <c r="D54" s="315"/>
      <c r="E54" s="316">
        <f>'Master Lot Table'!Y54+'Master Lot Table'!Z54</f>
        <v>0</v>
      </c>
      <c r="F54" s="314"/>
      <c r="G54" s="317"/>
      <c r="H54" s="318">
        <f t="shared" si="10"/>
        <v>0</v>
      </c>
      <c r="I54" s="318">
        <f t="shared" si="11"/>
        <v>0</v>
      </c>
      <c r="J54" s="318">
        <f t="shared" si="12"/>
        <v>0</v>
      </c>
      <c r="K54" s="319">
        <f>J54*MAX('Master Lot Table'!F54/500,1)</f>
        <v>0</v>
      </c>
    </row>
    <row r="55" spans="2:11" s="287" customFormat="1" ht="13.5">
      <c r="B55" s="320" t="s">
        <v>6</v>
      </c>
      <c r="C55" s="289"/>
      <c r="D55" s="227"/>
      <c r="E55" s="290">
        <f>'Master Lot Table'!Y55+'Master Lot Table'!Z55</f>
        <v>0</v>
      </c>
      <c r="F55" s="289"/>
      <c r="G55" s="321"/>
      <c r="H55" s="235">
        <f t="shared" si="10"/>
        <v>0</v>
      </c>
      <c r="I55" s="235">
        <f t="shared" si="11"/>
        <v>0</v>
      </c>
      <c r="J55" s="235">
        <f t="shared" si="12"/>
        <v>0</v>
      </c>
      <c r="K55" s="322">
        <f>J55*MAX('Master Lot Table'!F55/500,1)</f>
        <v>0</v>
      </c>
    </row>
    <row r="56" spans="2:11" s="287" customFormat="1" ht="13.5">
      <c r="B56" s="313" t="s">
        <v>6</v>
      </c>
      <c r="C56" s="314"/>
      <c r="D56" s="315"/>
      <c r="E56" s="316">
        <f>'Master Lot Table'!Y56+'Master Lot Table'!Z56</f>
        <v>0</v>
      </c>
      <c r="F56" s="314"/>
      <c r="G56" s="317"/>
      <c r="H56" s="318">
        <f>F56*G56</f>
        <v>0</v>
      </c>
      <c r="I56" s="318">
        <f t="shared" si="11"/>
        <v>0</v>
      </c>
      <c r="J56" s="318">
        <f t="shared" si="12"/>
        <v>0</v>
      </c>
      <c r="K56" s="319">
        <f>J56*MAX('Master Lot Table'!F56/500,1)</f>
        <v>0</v>
      </c>
    </row>
    <row r="57" spans="2:11" s="287" customFormat="1" ht="13.5">
      <c r="B57" s="320" t="s">
        <v>6</v>
      </c>
      <c r="C57" s="289"/>
      <c r="D57" s="227"/>
      <c r="E57" s="290">
        <f>'Master Lot Table'!Y57+'Master Lot Table'!Z57</f>
        <v>0</v>
      </c>
      <c r="F57" s="289"/>
      <c r="G57" s="321"/>
      <c r="H57" s="235">
        <f aca="true" t="shared" si="13" ref="H57:H65">F57*G57</f>
        <v>0</v>
      </c>
      <c r="I57" s="235">
        <f t="shared" si="11"/>
        <v>0</v>
      </c>
      <c r="J57" s="235">
        <f t="shared" si="12"/>
        <v>0</v>
      </c>
      <c r="K57" s="322">
        <f>J57*MAX('Master Lot Table'!F57/500,1)</f>
        <v>0</v>
      </c>
    </row>
    <row r="58" spans="2:11" s="287" customFormat="1" ht="13.5">
      <c r="B58" s="313" t="s">
        <v>6</v>
      </c>
      <c r="C58" s="314"/>
      <c r="D58" s="315"/>
      <c r="E58" s="316">
        <f>'Master Lot Table'!Y58+'Master Lot Table'!Z58</f>
        <v>0</v>
      </c>
      <c r="F58" s="314"/>
      <c r="G58" s="317"/>
      <c r="H58" s="318">
        <f t="shared" si="13"/>
        <v>0</v>
      </c>
      <c r="I58" s="318">
        <f t="shared" si="11"/>
        <v>0</v>
      </c>
      <c r="J58" s="318">
        <f t="shared" si="12"/>
        <v>0</v>
      </c>
      <c r="K58" s="319">
        <f>J58*MAX('Master Lot Table'!F58/500,1)</f>
        <v>0</v>
      </c>
    </row>
    <row r="59" spans="2:11" s="287" customFormat="1" ht="13.5">
      <c r="B59" s="320" t="s">
        <v>6</v>
      </c>
      <c r="C59" s="289"/>
      <c r="D59" s="227"/>
      <c r="E59" s="290">
        <f>'Master Lot Table'!Y59+'Master Lot Table'!Z59</f>
        <v>0</v>
      </c>
      <c r="F59" s="289"/>
      <c r="G59" s="321"/>
      <c r="H59" s="235">
        <f t="shared" si="13"/>
        <v>0</v>
      </c>
      <c r="I59" s="235">
        <f t="shared" si="11"/>
        <v>0</v>
      </c>
      <c r="J59" s="235">
        <f t="shared" si="12"/>
        <v>0</v>
      </c>
      <c r="K59" s="322">
        <f>J59*MAX('Master Lot Table'!F59/500,1)</f>
        <v>0</v>
      </c>
    </row>
    <row r="60" spans="2:11" s="287" customFormat="1" ht="13.5">
      <c r="B60" s="313" t="s">
        <v>6</v>
      </c>
      <c r="C60" s="314"/>
      <c r="D60" s="315"/>
      <c r="E60" s="316">
        <f>'Master Lot Table'!Y60+'Master Lot Table'!Z60</f>
        <v>0</v>
      </c>
      <c r="F60" s="314"/>
      <c r="G60" s="317"/>
      <c r="H60" s="318">
        <f t="shared" si="13"/>
        <v>0</v>
      </c>
      <c r="I60" s="318">
        <f t="shared" si="11"/>
        <v>0</v>
      </c>
      <c r="J60" s="318">
        <f t="shared" si="12"/>
        <v>0</v>
      </c>
      <c r="K60" s="319">
        <f>J60*MAX('Master Lot Table'!F60/500,1)</f>
        <v>0</v>
      </c>
    </row>
    <row r="61" spans="2:11" s="287" customFormat="1" ht="13.5">
      <c r="B61" s="320" t="s">
        <v>6</v>
      </c>
      <c r="C61" s="289"/>
      <c r="D61" s="227"/>
      <c r="E61" s="290">
        <f>'Master Lot Table'!Y61+'Master Lot Table'!Z61</f>
        <v>0</v>
      </c>
      <c r="F61" s="289"/>
      <c r="G61" s="321"/>
      <c r="H61" s="235">
        <f t="shared" si="13"/>
        <v>0</v>
      </c>
      <c r="I61" s="235">
        <f t="shared" si="11"/>
        <v>0</v>
      </c>
      <c r="J61" s="235">
        <f t="shared" si="12"/>
        <v>0</v>
      </c>
      <c r="K61" s="322">
        <f>J61*MAX('Master Lot Table'!F61/500,1)</f>
        <v>0</v>
      </c>
    </row>
    <row r="62" spans="2:11" s="287" customFormat="1" ht="13.5">
      <c r="B62" s="313" t="s">
        <v>6</v>
      </c>
      <c r="C62" s="314"/>
      <c r="D62" s="315"/>
      <c r="E62" s="316">
        <f>'Master Lot Table'!Y62+'Master Lot Table'!Z62</f>
        <v>0</v>
      </c>
      <c r="F62" s="314"/>
      <c r="G62" s="317"/>
      <c r="H62" s="318">
        <f t="shared" si="13"/>
        <v>0</v>
      </c>
      <c r="I62" s="318">
        <f t="shared" si="11"/>
        <v>0</v>
      </c>
      <c r="J62" s="318">
        <f t="shared" si="12"/>
        <v>0</v>
      </c>
      <c r="K62" s="319">
        <f>J62*MAX('Master Lot Table'!F62/500,1)</f>
        <v>0</v>
      </c>
    </row>
    <row r="63" spans="2:11" s="287" customFormat="1" ht="13.5">
      <c r="B63" s="320" t="s">
        <v>6</v>
      </c>
      <c r="C63" s="289"/>
      <c r="D63" s="227"/>
      <c r="E63" s="290">
        <f>'Master Lot Table'!Y63+'Master Lot Table'!Z63</f>
        <v>0</v>
      </c>
      <c r="F63" s="289"/>
      <c r="G63" s="321"/>
      <c r="H63" s="235">
        <f t="shared" si="13"/>
        <v>0</v>
      </c>
      <c r="I63" s="235">
        <f t="shared" si="11"/>
        <v>0</v>
      </c>
      <c r="J63" s="235">
        <f t="shared" si="12"/>
        <v>0</v>
      </c>
      <c r="K63" s="322">
        <f>J63*MAX('Master Lot Table'!F63/500,1)</f>
        <v>0</v>
      </c>
    </row>
    <row r="64" spans="2:11" s="287" customFormat="1" ht="13.5">
      <c r="B64" s="313" t="s">
        <v>6</v>
      </c>
      <c r="C64" s="314"/>
      <c r="D64" s="315"/>
      <c r="E64" s="316">
        <f>'Master Lot Table'!Y64+'Master Lot Table'!Z64</f>
        <v>0</v>
      </c>
      <c r="F64" s="314"/>
      <c r="G64" s="317"/>
      <c r="H64" s="318">
        <f t="shared" si="13"/>
        <v>0</v>
      </c>
      <c r="I64" s="318">
        <f t="shared" si="11"/>
        <v>0</v>
      </c>
      <c r="J64" s="318">
        <f t="shared" si="12"/>
        <v>0</v>
      </c>
      <c r="K64" s="319">
        <f>J64*MAX('Master Lot Table'!F64/500,1)</f>
        <v>0</v>
      </c>
    </row>
    <row r="65" spans="2:11" s="287" customFormat="1" ht="13.5">
      <c r="B65" s="320" t="s">
        <v>6</v>
      </c>
      <c r="C65" s="289"/>
      <c r="D65" s="227"/>
      <c r="E65" s="290">
        <f>'Master Lot Table'!Y65+'Master Lot Table'!Z65</f>
        <v>0</v>
      </c>
      <c r="F65" s="289"/>
      <c r="G65" s="321"/>
      <c r="H65" s="235">
        <f t="shared" si="13"/>
        <v>0</v>
      </c>
      <c r="I65" s="235">
        <f t="shared" si="11"/>
        <v>0</v>
      </c>
      <c r="J65" s="235">
        <f t="shared" si="12"/>
        <v>0</v>
      </c>
      <c r="K65" s="322">
        <f>J65*MAX('Master Lot Table'!F65/500,1)</f>
        <v>0</v>
      </c>
    </row>
    <row r="66" spans="2:11" s="287" customFormat="1" ht="13.5">
      <c r="B66" s="313" t="s">
        <v>6</v>
      </c>
      <c r="C66" s="314"/>
      <c r="D66" s="315"/>
      <c r="E66" s="316">
        <f>'Master Lot Table'!Y66+'Master Lot Table'!Z66</f>
        <v>0</v>
      </c>
      <c r="F66" s="314"/>
      <c r="G66" s="317"/>
      <c r="H66" s="318">
        <f>F66*G66</f>
        <v>0</v>
      </c>
      <c r="I66" s="318">
        <f t="shared" si="11"/>
        <v>0</v>
      </c>
      <c r="J66" s="318">
        <f t="shared" si="12"/>
        <v>0</v>
      </c>
      <c r="K66" s="319">
        <f>J66*MAX('Master Lot Table'!F66/500,1)</f>
        <v>0</v>
      </c>
    </row>
    <row r="67" spans="2:11" s="287" customFormat="1" ht="13.5">
      <c r="B67" s="320" t="s">
        <v>6</v>
      </c>
      <c r="C67" s="289"/>
      <c r="D67" s="227"/>
      <c r="E67" s="290">
        <f>'Master Lot Table'!Y67+'Master Lot Table'!Z67</f>
        <v>0</v>
      </c>
      <c r="F67" s="289"/>
      <c r="G67" s="321"/>
      <c r="H67" s="235">
        <f aca="true" t="shared" si="14" ref="H67:H75">F67*G67</f>
        <v>0</v>
      </c>
      <c r="I67" s="235">
        <f t="shared" si="11"/>
        <v>0</v>
      </c>
      <c r="J67" s="235">
        <f t="shared" si="12"/>
        <v>0</v>
      </c>
      <c r="K67" s="322">
        <f>J67*MAX('Master Lot Table'!F67/500,1)</f>
        <v>0</v>
      </c>
    </row>
    <row r="68" spans="2:11" s="287" customFormat="1" ht="13.5">
      <c r="B68" s="313" t="s">
        <v>6</v>
      </c>
      <c r="C68" s="314"/>
      <c r="D68" s="315"/>
      <c r="E68" s="316">
        <f>'Master Lot Table'!Y68+'Master Lot Table'!Z68</f>
        <v>0</v>
      </c>
      <c r="F68" s="314"/>
      <c r="G68" s="317"/>
      <c r="H68" s="318">
        <f t="shared" si="14"/>
        <v>0</v>
      </c>
      <c r="I68" s="318">
        <f t="shared" si="11"/>
        <v>0</v>
      </c>
      <c r="J68" s="318">
        <f t="shared" si="12"/>
        <v>0</v>
      </c>
      <c r="K68" s="319">
        <f>J68*MAX('Master Lot Table'!F68/500,1)</f>
        <v>0</v>
      </c>
    </row>
    <row r="69" spans="2:11" s="287" customFormat="1" ht="13.5">
      <c r="B69" s="320" t="s">
        <v>6</v>
      </c>
      <c r="C69" s="289"/>
      <c r="D69" s="227"/>
      <c r="E69" s="290">
        <f>'Master Lot Table'!Y69+'Master Lot Table'!Z69</f>
        <v>0</v>
      </c>
      <c r="F69" s="289"/>
      <c r="G69" s="321"/>
      <c r="H69" s="235">
        <f t="shared" si="14"/>
        <v>0</v>
      </c>
      <c r="I69" s="235">
        <f t="shared" si="11"/>
        <v>0</v>
      </c>
      <c r="J69" s="235">
        <f t="shared" si="12"/>
        <v>0</v>
      </c>
      <c r="K69" s="322">
        <f>J69*MAX('Master Lot Table'!F69/500,1)</f>
        <v>0</v>
      </c>
    </row>
    <row r="70" spans="2:11" s="287" customFormat="1" ht="13.5">
      <c r="B70" s="313" t="s">
        <v>6</v>
      </c>
      <c r="C70" s="314"/>
      <c r="D70" s="315"/>
      <c r="E70" s="316">
        <f>'Master Lot Table'!Y70+'Master Lot Table'!Z70</f>
        <v>0</v>
      </c>
      <c r="F70" s="314"/>
      <c r="G70" s="317"/>
      <c r="H70" s="318">
        <f t="shared" si="14"/>
        <v>0</v>
      </c>
      <c r="I70" s="318">
        <f t="shared" si="11"/>
        <v>0</v>
      </c>
      <c r="J70" s="318">
        <f t="shared" si="12"/>
        <v>0</v>
      </c>
      <c r="K70" s="319">
        <f>J70*MAX('Master Lot Table'!F70/500,1)</f>
        <v>0</v>
      </c>
    </row>
    <row r="71" spans="2:11" s="287" customFormat="1" ht="13.5">
      <c r="B71" s="320" t="s">
        <v>6</v>
      </c>
      <c r="C71" s="289"/>
      <c r="D71" s="227"/>
      <c r="E71" s="290">
        <f>'Master Lot Table'!Y71+'Master Lot Table'!Z71</f>
        <v>0</v>
      </c>
      <c r="F71" s="289"/>
      <c r="G71" s="321"/>
      <c r="H71" s="235">
        <f t="shared" si="14"/>
        <v>0</v>
      </c>
      <c r="I71" s="235">
        <f t="shared" si="11"/>
        <v>0</v>
      </c>
      <c r="J71" s="235">
        <f t="shared" si="12"/>
        <v>0</v>
      </c>
      <c r="K71" s="322">
        <f>J71*MAX('Master Lot Table'!F71/500,1)</f>
        <v>0</v>
      </c>
    </row>
    <row r="72" spans="2:11" s="287" customFormat="1" ht="13.5">
      <c r="B72" s="313" t="s">
        <v>6</v>
      </c>
      <c r="C72" s="314"/>
      <c r="D72" s="315"/>
      <c r="E72" s="316">
        <f>'Master Lot Table'!Y72+'Master Lot Table'!Z72</f>
        <v>0</v>
      </c>
      <c r="F72" s="314"/>
      <c r="G72" s="317"/>
      <c r="H72" s="318">
        <f t="shared" si="14"/>
        <v>0</v>
      </c>
      <c r="I72" s="318">
        <f t="shared" si="11"/>
        <v>0</v>
      </c>
      <c r="J72" s="318">
        <f t="shared" si="12"/>
        <v>0</v>
      </c>
      <c r="K72" s="319">
        <f>J72*MAX('Master Lot Table'!F72/500,1)</f>
        <v>0</v>
      </c>
    </row>
    <row r="73" spans="2:11" s="287" customFormat="1" ht="13.5">
      <c r="B73" s="320" t="s">
        <v>6</v>
      </c>
      <c r="C73" s="289"/>
      <c r="D73" s="227"/>
      <c r="E73" s="290">
        <f>'Master Lot Table'!Y73+'Master Lot Table'!Z73</f>
        <v>0</v>
      </c>
      <c r="F73" s="289"/>
      <c r="G73" s="321"/>
      <c r="H73" s="235">
        <f t="shared" si="14"/>
        <v>0</v>
      </c>
      <c r="I73" s="235">
        <f t="shared" si="11"/>
        <v>0</v>
      </c>
      <c r="J73" s="235">
        <f t="shared" si="12"/>
        <v>0</v>
      </c>
      <c r="K73" s="322">
        <f>J73*MAX('Master Lot Table'!F73/500,1)</f>
        <v>0</v>
      </c>
    </row>
    <row r="74" spans="2:11" s="287" customFormat="1" ht="13.5">
      <c r="B74" s="313" t="s">
        <v>6</v>
      </c>
      <c r="C74" s="314"/>
      <c r="D74" s="315"/>
      <c r="E74" s="316">
        <f>'Master Lot Table'!Y74+'Master Lot Table'!Z74</f>
        <v>0</v>
      </c>
      <c r="F74" s="314"/>
      <c r="G74" s="317"/>
      <c r="H74" s="318">
        <f t="shared" si="14"/>
        <v>0</v>
      </c>
      <c r="I74" s="318">
        <f t="shared" si="11"/>
        <v>0</v>
      </c>
      <c r="J74" s="318">
        <f t="shared" si="12"/>
        <v>0</v>
      </c>
      <c r="K74" s="319">
        <f>J74*MAX('Master Lot Table'!F74/500,1)</f>
        <v>0</v>
      </c>
    </row>
    <row r="75" spans="2:11" s="287" customFormat="1" ht="13.5">
      <c r="B75" s="320" t="s">
        <v>6</v>
      </c>
      <c r="C75" s="289"/>
      <c r="D75" s="227"/>
      <c r="E75" s="290">
        <f>'Master Lot Table'!Y75+'Master Lot Table'!Z75</f>
        <v>0</v>
      </c>
      <c r="F75" s="289"/>
      <c r="G75" s="321"/>
      <c r="H75" s="235">
        <f t="shared" si="14"/>
        <v>0</v>
      </c>
      <c r="I75" s="235">
        <f t="shared" si="11"/>
        <v>0</v>
      </c>
      <c r="J75" s="235">
        <f t="shared" si="12"/>
        <v>0</v>
      </c>
      <c r="K75" s="322">
        <f>J75*MAX('Master Lot Table'!F75/500,1)</f>
        <v>0</v>
      </c>
    </row>
    <row r="76" spans="2:11" s="287" customFormat="1" ht="13.5">
      <c r="B76" s="313" t="s">
        <v>6</v>
      </c>
      <c r="C76" s="314"/>
      <c r="D76" s="315"/>
      <c r="E76" s="316">
        <f>'Master Lot Table'!Y76+'Master Lot Table'!Z76</f>
        <v>0</v>
      </c>
      <c r="F76" s="314"/>
      <c r="G76" s="317"/>
      <c r="H76" s="318">
        <f>F76*G76</f>
        <v>0</v>
      </c>
      <c r="I76" s="318">
        <f>(E76-F76)*VLOOKUP(B76,InfoTable,5,FALSE)</f>
        <v>0</v>
      </c>
      <c r="J76" s="318">
        <f>(E76-F76)*VLOOKUP(B76,InfoTable,4,FALSE)</f>
        <v>0</v>
      </c>
      <c r="K76" s="319">
        <f>J76*MAX('Master Lot Table'!F76/500,1)</f>
        <v>0</v>
      </c>
    </row>
    <row r="77" spans="2:11" s="287" customFormat="1" ht="13.5">
      <c r="B77" s="320" t="s">
        <v>6</v>
      </c>
      <c r="C77" s="289"/>
      <c r="D77" s="227"/>
      <c r="E77" s="290">
        <f>'Master Lot Table'!Y77+'Master Lot Table'!Z77</f>
        <v>0</v>
      </c>
      <c r="F77" s="289"/>
      <c r="G77" s="321"/>
      <c r="H77" s="235">
        <f>F77*G77</f>
        <v>0</v>
      </c>
      <c r="I77" s="235">
        <f>(E77-F77)*VLOOKUP(B77,InfoTable,5,FALSE)</f>
        <v>0</v>
      </c>
      <c r="J77" s="235">
        <f>(E77-F77)*VLOOKUP(B77,InfoTable,4,FALSE)</f>
        <v>0</v>
      </c>
      <c r="K77" s="322">
        <f>J77*MAX('Master Lot Table'!F77/500,1)</f>
        <v>0</v>
      </c>
    </row>
    <row r="78" spans="2:11" s="287" customFormat="1" ht="13.5">
      <c r="B78" s="313" t="s">
        <v>6</v>
      </c>
      <c r="C78" s="314"/>
      <c r="D78" s="315"/>
      <c r="E78" s="316">
        <f>'Master Lot Table'!Y78+'Master Lot Table'!Z78</f>
        <v>0</v>
      </c>
      <c r="F78" s="314"/>
      <c r="G78" s="317"/>
      <c r="H78" s="318">
        <f>F78*G78</f>
        <v>0</v>
      </c>
      <c r="I78" s="318">
        <f>(E78-F78)*VLOOKUP(B78,InfoTable,5,FALSE)</f>
        <v>0</v>
      </c>
      <c r="J78" s="318">
        <f>(E78-F78)*VLOOKUP(B78,InfoTable,4,FALSE)</f>
        <v>0</v>
      </c>
      <c r="K78" s="319">
        <f>J78*MAX('Master Lot Table'!F78/500,1)</f>
        <v>0</v>
      </c>
    </row>
    <row r="79" spans="2:11" s="287" customFormat="1" ht="13.5">
      <c r="B79" s="320" t="s">
        <v>6</v>
      </c>
      <c r="C79" s="289"/>
      <c r="D79" s="227"/>
      <c r="E79" s="290">
        <f>'Master Lot Table'!Y79+'Master Lot Table'!Z79</f>
        <v>0</v>
      </c>
      <c r="F79" s="289"/>
      <c r="G79" s="321"/>
      <c r="H79" s="235">
        <f>F79*G79</f>
        <v>0</v>
      </c>
      <c r="I79" s="235">
        <f>(E79-F79)*VLOOKUP(B79,InfoTable,5,FALSE)</f>
        <v>0</v>
      </c>
      <c r="J79" s="235">
        <f>(E79-F79)*VLOOKUP(B79,InfoTable,4,FALSE)</f>
        <v>0</v>
      </c>
      <c r="K79" s="322">
        <f>J79*MAX('Master Lot Table'!F79/500,1)</f>
        <v>0</v>
      </c>
    </row>
    <row r="80" spans="2:11" s="287" customFormat="1" ht="13.5">
      <c r="B80" s="313" t="s">
        <v>6</v>
      </c>
      <c r="C80" s="314"/>
      <c r="D80" s="315"/>
      <c r="E80" s="316">
        <f>'Master Lot Table'!Y80+'Master Lot Table'!Z80</f>
        <v>0</v>
      </c>
      <c r="F80" s="314"/>
      <c r="G80" s="317"/>
      <c r="H80" s="318">
        <f>F80*G80</f>
        <v>0</v>
      </c>
      <c r="I80" s="318">
        <f>(E80-F80)*VLOOKUP(B80,InfoTable,5,FALSE)</f>
        <v>0</v>
      </c>
      <c r="J80" s="318">
        <f>(E80-F80)*VLOOKUP(B80,InfoTable,4,FALSE)</f>
        <v>0</v>
      </c>
      <c r="K80" s="319">
        <f>J80*MAX('Master Lot Table'!F80/500,1)</f>
        <v>0</v>
      </c>
    </row>
    <row r="81" spans="2:11" s="287" customFormat="1" ht="13.5">
      <c r="B81" s="320" t="s">
        <v>6</v>
      </c>
      <c r="C81" s="289"/>
      <c r="D81" s="227"/>
      <c r="E81" s="290">
        <f>'Master Lot Table'!Y81+'Master Lot Table'!Z81</f>
        <v>0</v>
      </c>
      <c r="F81" s="289"/>
      <c r="G81" s="321"/>
      <c r="H81" s="235">
        <f aca="true" t="shared" si="15" ref="H81:H89">F81*G81</f>
        <v>0</v>
      </c>
      <c r="I81" s="235">
        <f aca="true" t="shared" si="16" ref="I81:I125">(E81-F81)*VLOOKUP(B81,InfoTable,5,FALSE)</f>
        <v>0</v>
      </c>
      <c r="J81" s="235">
        <f aca="true" t="shared" si="17" ref="J81:J125">(E81-F81)*VLOOKUP(B81,InfoTable,4,FALSE)</f>
        <v>0</v>
      </c>
      <c r="K81" s="322">
        <f>J81*MAX('Master Lot Table'!F81/500,1)</f>
        <v>0</v>
      </c>
    </row>
    <row r="82" spans="2:11" s="287" customFormat="1" ht="13.5">
      <c r="B82" s="313" t="s">
        <v>6</v>
      </c>
      <c r="C82" s="314"/>
      <c r="D82" s="315"/>
      <c r="E82" s="316">
        <f>'Master Lot Table'!Y82+'Master Lot Table'!Z82</f>
        <v>0</v>
      </c>
      <c r="F82" s="314"/>
      <c r="G82" s="317"/>
      <c r="H82" s="318">
        <f t="shared" si="15"/>
        <v>0</v>
      </c>
      <c r="I82" s="318">
        <f t="shared" si="16"/>
        <v>0</v>
      </c>
      <c r="J82" s="318">
        <f t="shared" si="17"/>
        <v>0</v>
      </c>
      <c r="K82" s="319">
        <f>J82*MAX('Master Lot Table'!F82/500,1)</f>
        <v>0</v>
      </c>
    </row>
    <row r="83" spans="2:11" s="287" customFormat="1" ht="13.5">
      <c r="B83" s="320" t="s">
        <v>6</v>
      </c>
      <c r="C83" s="289"/>
      <c r="D83" s="227"/>
      <c r="E83" s="290">
        <f>'Master Lot Table'!Y83+'Master Lot Table'!Z83</f>
        <v>0</v>
      </c>
      <c r="F83" s="289"/>
      <c r="G83" s="321"/>
      <c r="H83" s="235">
        <f t="shared" si="15"/>
        <v>0</v>
      </c>
      <c r="I83" s="235">
        <f t="shared" si="16"/>
        <v>0</v>
      </c>
      <c r="J83" s="235">
        <f t="shared" si="17"/>
        <v>0</v>
      </c>
      <c r="K83" s="322">
        <f>J83*MAX('Master Lot Table'!F83/500,1)</f>
        <v>0</v>
      </c>
    </row>
    <row r="84" spans="2:11" s="287" customFormat="1" ht="13.5">
      <c r="B84" s="313" t="s">
        <v>6</v>
      </c>
      <c r="C84" s="314"/>
      <c r="D84" s="315"/>
      <c r="E84" s="316">
        <f>'Master Lot Table'!Y84+'Master Lot Table'!Z84</f>
        <v>0</v>
      </c>
      <c r="F84" s="314"/>
      <c r="G84" s="317"/>
      <c r="H84" s="318">
        <f t="shared" si="15"/>
        <v>0</v>
      </c>
      <c r="I84" s="318">
        <f t="shared" si="16"/>
        <v>0</v>
      </c>
      <c r="J84" s="318">
        <f t="shared" si="17"/>
        <v>0</v>
      </c>
      <c r="K84" s="319">
        <f>J84*MAX('Master Lot Table'!F84/500,1)</f>
        <v>0</v>
      </c>
    </row>
    <row r="85" spans="2:11" s="287" customFormat="1" ht="13.5">
      <c r="B85" s="320" t="s">
        <v>6</v>
      </c>
      <c r="C85" s="289"/>
      <c r="D85" s="227"/>
      <c r="E85" s="290">
        <f>'Master Lot Table'!Y85+'Master Lot Table'!Z85</f>
        <v>0</v>
      </c>
      <c r="F85" s="289"/>
      <c r="G85" s="321"/>
      <c r="H85" s="235">
        <f t="shared" si="15"/>
        <v>0</v>
      </c>
      <c r="I85" s="235">
        <f t="shared" si="16"/>
        <v>0</v>
      </c>
      <c r="J85" s="235">
        <f t="shared" si="17"/>
        <v>0</v>
      </c>
      <c r="K85" s="322">
        <f>J85*MAX('Master Lot Table'!F85/500,1)</f>
        <v>0</v>
      </c>
    </row>
    <row r="86" spans="2:11" s="287" customFormat="1" ht="13.5">
      <c r="B86" s="313" t="s">
        <v>6</v>
      </c>
      <c r="C86" s="314"/>
      <c r="D86" s="315"/>
      <c r="E86" s="316">
        <f>'Master Lot Table'!Y86+'Master Lot Table'!Z86</f>
        <v>0</v>
      </c>
      <c r="F86" s="314"/>
      <c r="G86" s="317"/>
      <c r="H86" s="318">
        <f t="shared" si="15"/>
        <v>0</v>
      </c>
      <c r="I86" s="318">
        <f t="shared" si="16"/>
        <v>0</v>
      </c>
      <c r="J86" s="318">
        <f t="shared" si="17"/>
        <v>0</v>
      </c>
      <c r="K86" s="319">
        <f>J86*MAX('Master Lot Table'!F86/500,1)</f>
        <v>0</v>
      </c>
    </row>
    <row r="87" spans="2:11" s="287" customFormat="1" ht="13.5">
      <c r="B87" s="320" t="s">
        <v>6</v>
      </c>
      <c r="C87" s="289"/>
      <c r="D87" s="227"/>
      <c r="E87" s="290">
        <f>'Master Lot Table'!Y87+'Master Lot Table'!Z87</f>
        <v>0</v>
      </c>
      <c r="F87" s="289"/>
      <c r="G87" s="321"/>
      <c r="H87" s="235">
        <f t="shared" si="15"/>
        <v>0</v>
      </c>
      <c r="I87" s="235">
        <f t="shared" si="16"/>
        <v>0</v>
      </c>
      <c r="J87" s="235">
        <f t="shared" si="17"/>
        <v>0</v>
      </c>
      <c r="K87" s="322">
        <f>J87*MAX('Master Lot Table'!F87/500,1)</f>
        <v>0</v>
      </c>
    </row>
    <row r="88" spans="2:11" s="287" customFormat="1" ht="13.5">
      <c r="B88" s="313" t="s">
        <v>6</v>
      </c>
      <c r="C88" s="314"/>
      <c r="D88" s="315"/>
      <c r="E88" s="316">
        <f>'Master Lot Table'!Y88+'Master Lot Table'!Z88</f>
        <v>0</v>
      </c>
      <c r="F88" s="314"/>
      <c r="G88" s="317"/>
      <c r="H88" s="318">
        <f t="shared" si="15"/>
        <v>0</v>
      </c>
      <c r="I88" s="318">
        <f t="shared" si="16"/>
        <v>0</v>
      </c>
      <c r="J88" s="318">
        <f t="shared" si="17"/>
        <v>0</v>
      </c>
      <c r="K88" s="319">
        <f>J88*MAX('Master Lot Table'!F88/500,1)</f>
        <v>0</v>
      </c>
    </row>
    <row r="89" spans="2:11" s="287" customFormat="1" ht="13.5">
      <c r="B89" s="320" t="s">
        <v>6</v>
      </c>
      <c r="C89" s="289"/>
      <c r="D89" s="227"/>
      <c r="E89" s="290">
        <f>'Master Lot Table'!Y89+'Master Lot Table'!Z89</f>
        <v>0</v>
      </c>
      <c r="F89" s="289"/>
      <c r="G89" s="321"/>
      <c r="H89" s="235">
        <f t="shared" si="15"/>
        <v>0</v>
      </c>
      <c r="I89" s="235">
        <f t="shared" si="16"/>
        <v>0</v>
      </c>
      <c r="J89" s="235">
        <f t="shared" si="17"/>
        <v>0</v>
      </c>
      <c r="K89" s="322">
        <f>J89*MAX('Master Lot Table'!F89/500,1)</f>
        <v>0</v>
      </c>
    </row>
    <row r="90" spans="2:11" s="287" customFormat="1" ht="13.5">
      <c r="B90" s="313" t="s">
        <v>6</v>
      </c>
      <c r="C90" s="314"/>
      <c r="D90" s="315"/>
      <c r="E90" s="316">
        <f>'Master Lot Table'!Y90+'Master Lot Table'!Z90</f>
        <v>0</v>
      </c>
      <c r="F90" s="314"/>
      <c r="G90" s="317"/>
      <c r="H90" s="318">
        <f>F90*G90</f>
        <v>0</v>
      </c>
      <c r="I90" s="318">
        <f t="shared" si="16"/>
        <v>0</v>
      </c>
      <c r="J90" s="318">
        <f t="shared" si="17"/>
        <v>0</v>
      </c>
      <c r="K90" s="319">
        <f>J90*MAX('Master Lot Table'!F90/500,1)</f>
        <v>0</v>
      </c>
    </row>
    <row r="91" spans="2:11" s="287" customFormat="1" ht="13.5">
      <c r="B91" s="320" t="s">
        <v>6</v>
      </c>
      <c r="C91" s="289"/>
      <c r="D91" s="227"/>
      <c r="E91" s="290">
        <f>'Master Lot Table'!Y91+'Master Lot Table'!Z91</f>
        <v>0</v>
      </c>
      <c r="F91" s="289"/>
      <c r="G91" s="321"/>
      <c r="H91" s="235">
        <f aca="true" t="shared" si="18" ref="H91:H105">F91*G91</f>
        <v>0</v>
      </c>
      <c r="I91" s="235">
        <f t="shared" si="16"/>
        <v>0</v>
      </c>
      <c r="J91" s="235">
        <f t="shared" si="17"/>
        <v>0</v>
      </c>
      <c r="K91" s="322">
        <f>J91*MAX('Master Lot Table'!F91/500,1)</f>
        <v>0</v>
      </c>
    </row>
    <row r="92" spans="2:11" s="287" customFormat="1" ht="13.5">
      <c r="B92" s="313" t="s">
        <v>6</v>
      </c>
      <c r="C92" s="314"/>
      <c r="D92" s="315"/>
      <c r="E92" s="316">
        <f>'Master Lot Table'!Y92+'Master Lot Table'!Z92</f>
        <v>0</v>
      </c>
      <c r="F92" s="314"/>
      <c r="G92" s="317"/>
      <c r="H92" s="318">
        <f t="shared" si="18"/>
        <v>0</v>
      </c>
      <c r="I92" s="318">
        <f t="shared" si="16"/>
        <v>0</v>
      </c>
      <c r="J92" s="318">
        <f t="shared" si="17"/>
        <v>0</v>
      </c>
      <c r="K92" s="319">
        <f>J92*MAX('Master Lot Table'!F92/500,1)</f>
        <v>0</v>
      </c>
    </row>
    <row r="93" spans="2:11" s="287" customFormat="1" ht="13.5">
      <c r="B93" s="320" t="s">
        <v>6</v>
      </c>
      <c r="C93" s="289"/>
      <c r="D93" s="227"/>
      <c r="E93" s="290">
        <f>'Master Lot Table'!Y93+'Master Lot Table'!Z93</f>
        <v>0</v>
      </c>
      <c r="F93" s="289"/>
      <c r="G93" s="321"/>
      <c r="H93" s="235">
        <f t="shared" si="18"/>
        <v>0</v>
      </c>
      <c r="I93" s="235">
        <f t="shared" si="16"/>
        <v>0</v>
      </c>
      <c r="J93" s="235">
        <f t="shared" si="17"/>
        <v>0</v>
      </c>
      <c r="K93" s="322">
        <f>J93*MAX('Master Lot Table'!F93/500,1)</f>
        <v>0</v>
      </c>
    </row>
    <row r="94" spans="2:11" s="287" customFormat="1" ht="13.5">
      <c r="B94" s="313" t="s">
        <v>6</v>
      </c>
      <c r="C94" s="314"/>
      <c r="D94" s="315"/>
      <c r="E94" s="316">
        <f>'Master Lot Table'!Y94+'Master Lot Table'!Z94</f>
        <v>0</v>
      </c>
      <c r="F94" s="314"/>
      <c r="G94" s="317"/>
      <c r="H94" s="318">
        <f t="shared" si="18"/>
        <v>0</v>
      </c>
      <c r="I94" s="318">
        <f t="shared" si="16"/>
        <v>0</v>
      </c>
      <c r="J94" s="318">
        <f t="shared" si="17"/>
        <v>0</v>
      </c>
      <c r="K94" s="319">
        <f>J94*MAX('Master Lot Table'!F94/500,1)</f>
        <v>0</v>
      </c>
    </row>
    <row r="95" spans="2:11" s="287" customFormat="1" ht="13.5">
      <c r="B95" s="320" t="s">
        <v>6</v>
      </c>
      <c r="C95" s="289"/>
      <c r="D95" s="227"/>
      <c r="E95" s="290">
        <f>'Master Lot Table'!Y95+'Master Lot Table'!Z95</f>
        <v>0</v>
      </c>
      <c r="F95" s="289"/>
      <c r="G95" s="321"/>
      <c r="H95" s="235">
        <f t="shared" si="18"/>
        <v>0</v>
      </c>
      <c r="I95" s="235">
        <f t="shared" si="16"/>
        <v>0</v>
      </c>
      <c r="J95" s="235">
        <f t="shared" si="17"/>
        <v>0</v>
      </c>
      <c r="K95" s="322">
        <f>J95*MAX('Master Lot Table'!F95/500,1)</f>
        <v>0</v>
      </c>
    </row>
    <row r="96" spans="2:11" s="287" customFormat="1" ht="13.5">
      <c r="B96" s="313" t="s">
        <v>6</v>
      </c>
      <c r="C96" s="314"/>
      <c r="D96" s="315"/>
      <c r="E96" s="316">
        <f>'Master Lot Table'!Y96+'Master Lot Table'!Z96</f>
        <v>0</v>
      </c>
      <c r="F96" s="314"/>
      <c r="G96" s="317"/>
      <c r="H96" s="318">
        <f t="shared" si="18"/>
        <v>0</v>
      </c>
      <c r="I96" s="318">
        <f t="shared" si="16"/>
        <v>0</v>
      </c>
      <c r="J96" s="318">
        <f t="shared" si="17"/>
        <v>0</v>
      </c>
      <c r="K96" s="319">
        <f>J96*MAX('Master Lot Table'!F96/500,1)</f>
        <v>0</v>
      </c>
    </row>
    <row r="97" spans="2:11" s="287" customFormat="1" ht="13.5">
      <c r="B97" s="320" t="s">
        <v>6</v>
      </c>
      <c r="C97" s="289"/>
      <c r="D97" s="227"/>
      <c r="E97" s="290">
        <f>'Master Lot Table'!Y97+'Master Lot Table'!Z97</f>
        <v>0</v>
      </c>
      <c r="F97" s="289"/>
      <c r="G97" s="321"/>
      <c r="H97" s="235">
        <f t="shared" si="18"/>
        <v>0</v>
      </c>
      <c r="I97" s="235">
        <f t="shared" si="16"/>
        <v>0</v>
      </c>
      <c r="J97" s="235">
        <f t="shared" si="17"/>
        <v>0</v>
      </c>
      <c r="K97" s="322">
        <f>J97*MAX('Master Lot Table'!F97/500,1)</f>
        <v>0</v>
      </c>
    </row>
    <row r="98" spans="2:11" s="287" customFormat="1" ht="13.5">
      <c r="B98" s="313" t="s">
        <v>6</v>
      </c>
      <c r="C98" s="314"/>
      <c r="D98" s="315"/>
      <c r="E98" s="316">
        <f>'Master Lot Table'!Y98+'Master Lot Table'!Z98</f>
        <v>0</v>
      </c>
      <c r="F98" s="314"/>
      <c r="G98" s="317"/>
      <c r="H98" s="318">
        <f t="shared" si="18"/>
        <v>0</v>
      </c>
      <c r="I98" s="318">
        <f t="shared" si="16"/>
        <v>0</v>
      </c>
      <c r="J98" s="318">
        <f t="shared" si="17"/>
        <v>0</v>
      </c>
      <c r="K98" s="319">
        <f>J98*MAX('Master Lot Table'!F98/500,1)</f>
        <v>0</v>
      </c>
    </row>
    <row r="99" spans="2:11" s="287" customFormat="1" ht="13.5">
      <c r="B99" s="320" t="s">
        <v>6</v>
      </c>
      <c r="C99" s="289"/>
      <c r="D99" s="227"/>
      <c r="E99" s="290">
        <f>'Master Lot Table'!Y99+'Master Lot Table'!Z99</f>
        <v>0</v>
      </c>
      <c r="F99" s="289"/>
      <c r="G99" s="321"/>
      <c r="H99" s="235">
        <f t="shared" si="18"/>
        <v>0</v>
      </c>
      <c r="I99" s="235">
        <f t="shared" si="16"/>
        <v>0</v>
      </c>
      <c r="J99" s="235">
        <f t="shared" si="17"/>
        <v>0</v>
      </c>
      <c r="K99" s="322">
        <f>J99*MAX('Master Lot Table'!F99/500,1)</f>
        <v>0</v>
      </c>
    </row>
    <row r="100" spans="2:11" s="287" customFormat="1" ht="13.5">
      <c r="B100" s="313" t="s">
        <v>6</v>
      </c>
      <c r="C100" s="314"/>
      <c r="D100" s="315"/>
      <c r="E100" s="316">
        <f>'Master Lot Table'!Y100+'Master Lot Table'!Z100</f>
        <v>0</v>
      </c>
      <c r="F100" s="314"/>
      <c r="G100" s="317"/>
      <c r="H100" s="318">
        <f t="shared" si="18"/>
        <v>0</v>
      </c>
      <c r="I100" s="318">
        <f t="shared" si="16"/>
        <v>0</v>
      </c>
      <c r="J100" s="318">
        <f t="shared" si="17"/>
        <v>0</v>
      </c>
      <c r="K100" s="319">
        <f>J100*MAX('Master Lot Table'!F100/500,1)</f>
        <v>0</v>
      </c>
    </row>
    <row r="101" spans="2:11" s="287" customFormat="1" ht="13.5">
      <c r="B101" s="320" t="s">
        <v>6</v>
      </c>
      <c r="C101" s="289"/>
      <c r="D101" s="227"/>
      <c r="E101" s="290">
        <f>'Master Lot Table'!Y101+'Master Lot Table'!Z101</f>
        <v>0</v>
      </c>
      <c r="F101" s="289"/>
      <c r="G101" s="321"/>
      <c r="H101" s="235">
        <f t="shared" si="18"/>
        <v>0</v>
      </c>
      <c r="I101" s="235">
        <f t="shared" si="16"/>
        <v>0</v>
      </c>
      <c r="J101" s="235">
        <f t="shared" si="17"/>
        <v>0</v>
      </c>
      <c r="K101" s="322">
        <f>J101*MAX('Master Lot Table'!F101/500,1)</f>
        <v>0</v>
      </c>
    </row>
    <row r="102" spans="2:11" s="287" customFormat="1" ht="13.5">
      <c r="B102" s="313" t="s">
        <v>6</v>
      </c>
      <c r="C102" s="314"/>
      <c r="D102" s="315"/>
      <c r="E102" s="316">
        <f>'Master Lot Table'!Y102+'Master Lot Table'!Z102</f>
        <v>0</v>
      </c>
      <c r="F102" s="314"/>
      <c r="G102" s="317"/>
      <c r="H102" s="318">
        <f t="shared" si="18"/>
        <v>0</v>
      </c>
      <c r="I102" s="318">
        <f t="shared" si="16"/>
        <v>0</v>
      </c>
      <c r="J102" s="318">
        <f t="shared" si="17"/>
        <v>0</v>
      </c>
      <c r="K102" s="319">
        <f>J102*MAX('Master Lot Table'!F102/500,1)</f>
        <v>0</v>
      </c>
    </row>
    <row r="103" spans="2:11" s="287" customFormat="1" ht="13.5">
      <c r="B103" s="320" t="s">
        <v>6</v>
      </c>
      <c r="C103" s="289"/>
      <c r="D103" s="227"/>
      <c r="E103" s="290">
        <f>'Master Lot Table'!Y103+'Master Lot Table'!Z103</f>
        <v>0</v>
      </c>
      <c r="F103" s="289"/>
      <c r="G103" s="321"/>
      <c r="H103" s="235">
        <f t="shared" si="18"/>
        <v>0</v>
      </c>
      <c r="I103" s="235">
        <f t="shared" si="16"/>
        <v>0</v>
      </c>
      <c r="J103" s="235">
        <f t="shared" si="17"/>
        <v>0</v>
      </c>
      <c r="K103" s="322">
        <f>J103*MAX('Master Lot Table'!F103/500,1)</f>
        <v>0</v>
      </c>
    </row>
    <row r="104" spans="2:11" s="287" customFormat="1" ht="13.5">
      <c r="B104" s="313" t="s">
        <v>6</v>
      </c>
      <c r="C104" s="314"/>
      <c r="D104" s="315"/>
      <c r="E104" s="316">
        <f>'Master Lot Table'!Y104+'Master Lot Table'!Z104</f>
        <v>0</v>
      </c>
      <c r="F104" s="314"/>
      <c r="G104" s="317"/>
      <c r="H104" s="318">
        <f t="shared" si="18"/>
        <v>0</v>
      </c>
      <c r="I104" s="318">
        <f t="shared" si="16"/>
        <v>0</v>
      </c>
      <c r="J104" s="318">
        <f t="shared" si="17"/>
        <v>0</v>
      </c>
      <c r="K104" s="319">
        <f>J104*MAX('Master Lot Table'!F104/500,1)</f>
        <v>0</v>
      </c>
    </row>
    <row r="105" spans="2:11" s="287" customFormat="1" ht="13.5">
      <c r="B105" s="320" t="s">
        <v>6</v>
      </c>
      <c r="C105" s="289"/>
      <c r="D105" s="227"/>
      <c r="E105" s="290">
        <f>'Master Lot Table'!Y105+'Master Lot Table'!Z105</f>
        <v>0</v>
      </c>
      <c r="F105" s="289"/>
      <c r="G105" s="321"/>
      <c r="H105" s="235">
        <f t="shared" si="18"/>
        <v>0</v>
      </c>
      <c r="I105" s="235">
        <f t="shared" si="16"/>
        <v>0</v>
      </c>
      <c r="J105" s="235">
        <f t="shared" si="17"/>
        <v>0</v>
      </c>
      <c r="K105" s="322">
        <f>J105*MAX('Master Lot Table'!F105/500,1)</f>
        <v>0</v>
      </c>
    </row>
    <row r="106" spans="2:11" s="287" customFormat="1" ht="13.5">
      <c r="B106" s="313" t="s">
        <v>6</v>
      </c>
      <c r="C106" s="314"/>
      <c r="D106" s="315"/>
      <c r="E106" s="316">
        <f>'Master Lot Table'!Y106+'Master Lot Table'!Z106</f>
        <v>0</v>
      </c>
      <c r="F106" s="314"/>
      <c r="G106" s="317"/>
      <c r="H106" s="318">
        <f>F106*G106</f>
        <v>0</v>
      </c>
      <c r="I106" s="318">
        <f t="shared" si="16"/>
        <v>0</v>
      </c>
      <c r="J106" s="318">
        <f t="shared" si="17"/>
        <v>0</v>
      </c>
      <c r="K106" s="319">
        <f>J106*MAX('Master Lot Table'!F106/500,1)</f>
        <v>0</v>
      </c>
    </row>
    <row r="107" spans="2:11" s="287" customFormat="1" ht="13.5">
      <c r="B107" s="320" t="s">
        <v>6</v>
      </c>
      <c r="C107" s="289"/>
      <c r="D107" s="227"/>
      <c r="E107" s="290">
        <f>'Master Lot Table'!Y107+'Master Lot Table'!Z107</f>
        <v>0</v>
      </c>
      <c r="F107" s="289"/>
      <c r="G107" s="321"/>
      <c r="H107" s="235">
        <f aca="true" t="shared" si="19" ref="H107:H115">F107*G107</f>
        <v>0</v>
      </c>
      <c r="I107" s="235">
        <f t="shared" si="16"/>
        <v>0</v>
      </c>
      <c r="J107" s="235">
        <f t="shared" si="17"/>
        <v>0</v>
      </c>
      <c r="K107" s="322">
        <f>J107*MAX('Master Lot Table'!F107/500,1)</f>
        <v>0</v>
      </c>
    </row>
    <row r="108" spans="2:11" s="287" customFormat="1" ht="13.5">
      <c r="B108" s="313" t="s">
        <v>6</v>
      </c>
      <c r="C108" s="314"/>
      <c r="D108" s="315"/>
      <c r="E108" s="316">
        <f>'Master Lot Table'!Y108+'Master Lot Table'!Z108</f>
        <v>0</v>
      </c>
      <c r="F108" s="314"/>
      <c r="G108" s="317"/>
      <c r="H108" s="318">
        <f t="shared" si="19"/>
        <v>0</v>
      </c>
      <c r="I108" s="318">
        <f t="shared" si="16"/>
        <v>0</v>
      </c>
      <c r="J108" s="318">
        <f t="shared" si="17"/>
        <v>0</v>
      </c>
      <c r="K108" s="319">
        <f>J108*MAX('Master Lot Table'!F108/500,1)</f>
        <v>0</v>
      </c>
    </row>
    <row r="109" spans="2:11" s="287" customFormat="1" ht="13.5">
      <c r="B109" s="320" t="s">
        <v>6</v>
      </c>
      <c r="C109" s="289"/>
      <c r="D109" s="227"/>
      <c r="E109" s="290">
        <f>'Master Lot Table'!Y109+'Master Lot Table'!Z109</f>
        <v>0</v>
      </c>
      <c r="F109" s="289"/>
      <c r="G109" s="321"/>
      <c r="H109" s="235">
        <f t="shared" si="19"/>
        <v>0</v>
      </c>
      <c r="I109" s="235">
        <f t="shared" si="16"/>
        <v>0</v>
      </c>
      <c r="J109" s="235">
        <f t="shared" si="17"/>
        <v>0</v>
      </c>
      <c r="K109" s="322">
        <f>J109*MAX('Master Lot Table'!F109/500,1)</f>
        <v>0</v>
      </c>
    </row>
    <row r="110" spans="2:11" s="287" customFormat="1" ht="13.5">
      <c r="B110" s="313" t="s">
        <v>6</v>
      </c>
      <c r="C110" s="314"/>
      <c r="D110" s="315"/>
      <c r="E110" s="316">
        <f>'Master Lot Table'!Y110+'Master Lot Table'!Z110</f>
        <v>0</v>
      </c>
      <c r="F110" s="314"/>
      <c r="G110" s="317"/>
      <c r="H110" s="318">
        <f t="shared" si="19"/>
        <v>0</v>
      </c>
      <c r="I110" s="318">
        <f t="shared" si="16"/>
        <v>0</v>
      </c>
      <c r="J110" s="318">
        <f t="shared" si="17"/>
        <v>0</v>
      </c>
      <c r="K110" s="319">
        <f>J110*MAX('Master Lot Table'!F110/500,1)</f>
        <v>0</v>
      </c>
    </row>
    <row r="111" spans="2:11" s="287" customFormat="1" ht="13.5">
      <c r="B111" s="320" t="s">
        <v>6</v>
      </c>
      <c r="C111" s="289"/>
      <c r="D111" s="227"/>
      <c r="E111" s="290">
        <f>'Master Lot Table'!Y111+'Master Lot Table'!Z111</f>
        <v>0</v>
      </c>
      <c r="F111" s="289"/>
      <c r="G111" s="321"/>
      <c r="H111" s="235">
        <f t="shared" si="19"/>
        <v>0</v>
      </c>
      <c r="I111" s="235">
        <f t="shared" si="16"/>
        <v>0</v>
      </c>
      <c r="J111" s="235">
        <f t="shared" si="17"/>
        <v>0</v>
      </c>
      <c r="K111" s="322">
        <f>J111*MAX('Master Lot Table'!F111/500,1)</f>
        <v>0</v>
      </c>
    </row>
    <row r="112" spans="2:11" s="287" customFormat="1" ht="13.5">
      <c r="B112" s="313" t="s">
        <v>6</v>
      </c>
      <c r="C112" s="314"/>
      <c r="D112" s="315"/>
      <c r="E112" s="316">
        <f>'Master Lot Table'!Y112+'Master Lot Table'!Z112</f>
        <v>0</v>
      </c>
      <c r="F112" s="314"/>
      <c r="G112" s="317"/>
      <c r="H112" s="318">
        <f t="shared" si="19"/>
        <v>0</v>
      </c>
      <c r="I112" s="318">
        <f t="shared" si="16"/>
        <v>0</v>
      </c>
      <c r="J112" s="318">
        <f t="shared" si="17"/>
        <v>0</v>
      </c>
      <c r="K112" s="319">
        <f>J112*MAX('Master Lot Table'!F112/500,1)</f>
        <v>0</v>
      </c>
    </row>
    <row r="113" spans="2:11" s="287" customFormat="1" ht="13.5">
      <c r="B113" s="320" t="s">
        <v>6</v>
      </c>
      <c r="C113" s="289"/>
      <c r="D113" s="227"/>
      <c r="E113" s="290">
        <f>'Master Lot Table'!Y113+'Master Lot Table'!Z113</f>
        <v>0</v>
      </c>
      <c r="F113" s="289"/>
      <c r="G113" s="321"/>
      <c r="H113" s="235">
        <f t="shared" si="19"/>
        <v>0</v>
      </c>
      <c r="I113" s="235">
        <f t="shared" si="16"/>
        <v>0</v>
      </c>
      <c r="J113" s="235">
        <f t="shared" si="17"/>
        <v>0</v>
      </c>
      <c r="K113" s="322">
        <f>J113*MAX('Master Lot Table'!F113/500,1)</f>
        <v>0</v>
      </c>
    </row>
    <row r="114" spans="2:11" s="287" customFormat="1" ht="13.5">
      <c r="B114" s="313" t="s">
        <v>6</v>
      </c>
      <c r="C114" s="314"/>
      <c r="D114" s="315"/>
      <c r="E114" s="316">
        <f>'Master Lot Table'!Y114+'Master Lot Table'!Z114</f>
        <v>0</v>
      </c>
      <c r="F114" s="314"/>
      <c r="G114" s="317"/>
      <c r="H114" s="318">
        <f t="shared" si="19"/>
        <v>0</v>
      </c>
      <c r="I114" s="318">
        <f t="shared" si="16"/>
        <v>0</v>
      </c>
      <c r="J114" s="318">
        <f t="shared" si="17"/>
        <v>0</v>
      </c>
      <c r="K114" s="319">
        <f>J114*MAX('Master Lot Table'!F114/500,1)</f>
        <v>0</v>
      </c>
    </row>
    <row r="115" spans="2:11" s="287" customFormat="1" ht="13.5">
      <c r="B115" s="320" t="s">
        <v>6</v>
      </c>
      <c r="C115" s="289"/>
      <c r="D115" s="227"/>
      <c r="E115" s="290">
        <f>'Master Lot Table'!Y115+'Master Lot Table'!Z115</f>
        <v>0</v>
      </c>
      <c r="F115" s="289"/>
      <c r="G115" s="321"/>
      <c r="H115" s="235">
        <f t="shared" si="19"/>
        <v>0</v>
      </c>
      <c r="I115" s="235">
        <f t="shared" si="16"/>
        <v>0</v>
      </c>
      <c r="J115" s="235">
        <f t="shared" si="17"/>
        <v>0</v>
      </c>
      <c r="K115" s="322">
        <f>J115*MAX('Master Lot Table'!F115/500,1)</f>
        <v>0</v>
      </c>
    </row>
    <row r="116" spans="2:11" s="287" customFormat="1" ht="13.5">
      <c r="B116" s="313" t="s">
        <v>6</v>
      </c>
      <c r="C116" s="314"/>
      <c r="D116" s="315"/>
      <c r="E116" s="316">
        <f>'Master Lot Table'!Y116+'Master Lot Table'!Z116</f>
        <v>0</v>
      </c>
      <c r="F116" s="314"/>
      <c r="G116" s="317"/>
      <c r="H116" s="318">
        <f>F116*G116</f>
        <v>0</v>
      </c>
      <c r="I116" s="318">
        <f t="shared" si="16"/>
        <v>0</v>
      </c>
      <c r="J116" s="318">
        <f t="shared" si="17"/>
        <v>0</v>
      </c>
      <c r="K116" s="319">
        <f>J116*MAX('Master Lot Table'!F116/500,1)</f>
        <v>0</v>
      </c>
    </row>
    <row r="117" spans="2:11" s="287" customFormat="1" ht="13.5">
      <c r="B117" s="320" t="s">
        <v>6</v>
      </c>
      <c r="C117" s="289"/>
      <c r="D117" s="227"/>
      <c r="E117" s="290">
        <f>'Master Lot Table'!Y117+'Master Lot Table'!Z117</f>
        <v>0</v>
      </c>
      <c r="F117" s="289"/>
      <c r="G117" s="321"/>
      <c r="H117" s="235">
        <f aca="true" t="shared" si="20" ref="H117:H125">F117*G117</f>
        <v>0</v>
      </c>
      <c r="I117" s="235">
        <f t="shared" si="16"/>
        <v>0</v>
      </c>
      <c r="J117" s="235">
        <f t="shared" si="17"/>
        <v>0</v>
      </c>
      <c r="K117" s="322">
        <f>J117*MAX('Master Lot Table'!F117/500,1)</f>
        <v>0</v>
      </c>
    </row>
    <row r="118" spans="2:11" s="287" customFormat="1" ht="13.5">
      <c r="B118" s="313" t="s">
        <v>6</v>
      </c>
      <c r="C118" s="314"/>
      <c r="D118" s="315"/>
      <c r="E118" s="316">
        <f>'Master Lot Table'!Y118+'Master Lot Table'!Z118</f>
        <v>0</v>
      </c>
      <c r="F118" s="314"/>
      <c r="G118" s="317"/>
      <c r="H118" s="318">
        <f t="shared" si="20"/>
        <v>0</v>
      </c>
      <c r="I118" s="318">
        <f t="shared" si="16"/>
        <v>0</v>
      </c>
      <c r="J118" s="318">
        <f t="shared" si="17"/>
        <v>0</v>
      </c>
      <c r="K118" s="319">
        <f>J118*MAX('Master Lot Table'!F118/500,1)</f>
        <v>0</v>
      </c>
    </row>
    <row r="119" spans="2:11" s="287" customFormat="1" ht="13.5">
      <c r="B119" s="320" t="s">
        <v>6</v>
      </c>
      <c r="C119" s="289"/>
      <c r="D119" s="227"/>
      <c r="E119" s="290">
        <f>'Master Lot Table'!Y119+'Master Lot Table'!Z119</f>
        <v>0</v>
      </c>
      <c r="F119" s="289"/>
      <c r="G119" s="321"/>
      <c r="H119" s="235">
        <f t="shared" si="20"/>
        <v>0</v>
      </c>
      <c r="I119" s="235">
        <f t="shared" si="16"/>
        <v>0</v>
      </c>
      <c r="J119" s="235">
        <f t="shared" si="17"/>
        <v>0</v>
      </c>
      <c r="K119" s="322">
        <f>J119*MAX('Master Lot Table'!F119/500,1)</f>
        <v>0</v>
      </c>
    </row>
    <row r="120" spans="2:11" s="287" customFormat="1" ht="13.5">
      <c r="B120" s="313" t="s">
        <v>6</v>
      </c>
      <c r="C120" s="314"/>
      <c r="D120" s="315"/>
      <c r="E120" s="316">
        <f>'Master Lot Table'!Y120+'Master Lot Table'!Z120</f>
        <v>0</v>
      </c>
      <c r="F120" s="314"/>
      <c r="G120" s="317"/>
      <c r="H120" s="318">
        <f t="shared" si="20"/>
        <v>0</v>
      </c>
      <c r="I120" s="318">
        <f t="shared" si="16"/>
        <v>0</v>
      </c>
      <c r="J120" s="318">
        <f t="shared" si="17"/>
        <v>0</v>
      </c>
      <c r="K120" s="319">
        <f>J120*MAX('Master Lot Table'!F120/500,1)</f>
        <v>0</v>
      </c>
    </row>
    <row r="121" spans="2:11" s="287" customFormat="1" ht="13.5">
      <c r="B121" s="320" t="s">
        <v>6</v>
      </c>
      <c r="C121" s="289"/>
      <c r="D121" s="227"/>
      <c r="E121" s="290">
        <f>'Master Lot Table'!Y121+'Master Lot Table'!Z121</f>
        <v>0</v>
      </c>
      <c r="F121" s="289"/>
      <c r="G121" s="321"/>
      <c r="H121" s="235">
        <f t="shared" si="20"/>
        <v>0</v>
      </c>
      <c r="I121" s="235">
        <f t="shared" si="16"/>
        <v>0</v>
      </c>
      <c r="J121" s="235">
        <f t="shared" si="17"/>
        <v>0</v>
      </c>
      <c r="K121" s="322">
        <f>J121*MAX('Master Lot Table'!F121/500,1)</f>
        <v>0</v>
      </c>
    </row>
    <row r="122" spans="2:11" s="287" customFormat="1" ht="13.5">
      <c r="B122" s="313" t="s">
        <v>6</v>
      </c>
      <c r="C122" s="314"/>
      <c r="D122" s="315"/>
      <c r="E122" s="316">
        <f>'Master Lot Table'!Y122+'Master Lot Table'!Z122</f>
        <v>0</v>
      </c>
      <c r="F122" s="314"/>
      <c r="G122" s="317"/>
      <c r="H122" s="318">
        <f t="shared" si="20"/>
        <v>0</v>
      </c>
      <c r="I122" s="318">
        <f t="shared" si="16"/>
        <v>0</v>
      </c>
      <c r="J122" s="318">
        <f t="shared" si="17"/>
        <v>0</v>
      </c>
      <c r="K122" s="319">
        <f>J122*MAX('Master Lot Table'!F122/500,1)</f>
        <v>0</v>
      </c>
    </row>
    <row r="123" spans="2:11" s="287" customFormat="1" ht="13.5">
      <c r="B123" s="320" t="s">
        <v>6</v>
      </c>
      <c r="C123" s="289"/>
      <c r="D123" s="227"/>
      <c r="E123" s="290">
        <f>'Master Lot Table'!Y123+'Master Lot Table'!Z123</f>
        <v>0</v>
      </c>
      <c r="F123" s="289"/>
      <c r="G123" s="321"/>
      <c r="H123" s="235">
        <f t="shared" si="20"/>
        <v>0</v>
      </c>
      <c r="I123" s="235">
        <f t="shared" si="16"/>
        <v>0</v>
      </c>
      <c r="J123" s="235">
        <f t="shared" si="17"/>
        <v>0</v>
      </c>
      <c r="K123" s="322">
        <f>J123*MAX('Master Lot Table'!F123/500,1)</f>
        <v>0</v>
      </c>
    </row>
    <row r="124" spans="2:11" s="287" customFormat="1" ht="13.5">
      <c r="B124" s="313" t="s">
        <v>6</v>
      </c>
      <c r="C124" s="314"/>
      <c r="D124" s="315"/>
      <c r="E124" s="316">
        <f>'Master Lot Table'!Y124+'Master Lot Table'!Z124</f>
        <v>0</v>
      </c>
      <c r="F124" s="314"/>
      <c r="G124" s="317"/>
      <c r="H124" s="318">
        <f t="shared" si="20"/>
        <v>0</v>
      </c>
      <c r="I124" s="318">
        <f t="shared" si="16"/>
        <v>0</v>
      </c>
      <c r="J124" s="318">
        <f t="shared" si="17"/>
        <v>0</v>
      </c>
      <c r="K124" s="319">
        <f>J124*MAX('Master Lot Table'!F124/500,1)</f>
        <v>0</v>
      </c>
    </row>
    <row r="125" spans="2:11" s="287" customFormat="1" ht="13.5">
      <c r="B125" s="320" t="s">
        <v>6</v>
      </c>
      <c r="C125" s="289"/>
      <c r="D125" s="227"/>
      <c r="E125" s="290">
        <f>'Master Lot Table'!Y125+'Master Lot Table'!Z125</f>
        <v>0</v>
      </c>
      <c r="F125" s="289"/>
      <c r="G125" s="321"/>
      <c r="H125" s="235">
        <f t="shared" si="20"/>
        <v>0</v>
      </c>
      <c r="I125" s="235">
        <f t="shared" si="16"/>
        <v>0</v>
      </c>
      <c r="J125" s="235">
        <f t="shared" si="17"/>
        <v>0</v>
      </c>
      <c r="K125" s="322">
        <f>J125*MAX('Master Lot Table'!F125/500,1)</f>
        <v>0</v>
      </c>
    </row>
    <row r="126" spans="2:11" s="287" customFormat="1" ht="13.5">
      <c r="B126" s="313" t="s">
        <v>6</v>
      </c>
      <c r="C126" s="314"/>
      <c r="D126" s="315"/>
      <c r="E126" s="316">
        <f>'Master Lot Table'!Y126+'Master Lot Table'!Z126</f>
        <v>0</v>
      </c>
      <c r="F126" s="314"/>
      <c r="G126" s="317"/>
      <c r="H126" s="318">
        <f>F126*G126</f>
        <v>0</v>
      </c>
      <c r="I126" s="318">
        <f>(E126-F126)*VLOOKUP(B126,InfoTable,5,FALSE)</f>
        <v>0</v>
      </c>
      <c r="J126" s="318">
        <f>(E126-F126)*VLOOKUP(B126,InfoTable,4,FALSE)</f>
        <v>0</v>
      </c>
      <c r="K126" s="319">
        <f>J126*MAX('Master Lot Table'!F126/500,1)</f>
        <v>0</v>
      </c>
    </row>
    <row r="127" spans="2:11" s="287" customFormat="1" ht="13.5">
      <c r="B127" s="320" t="s">
        <v>6</v>
      </c>
      <c r="C127" s="289"/>
      <c r="D127" s="227"/>
      <c r="E127" s="290">
        <f>'Master Lot Table'!Y127+'Master Lot Table'!Z127</f>
        <v>0</v>
      </c>
      <c r="F127" s="289"/>
      <c r="G127" s="321"/>
      <c r="H127" s="235">
        <f>F127*G127</f>
        <v>0</v>
      </c>
      <c r="I127" s="235">
        <f>(E127-F127)*VLOOKUP(B127,InfoTable,5,FALSE)</f>
        <v>0</v>
      </c>
      <c r="J127" s="235">
        <f>(E127-F127)*VLOOKUP(B127,InfoTable,4,FALSE)</f>
        <v>0</v>
      </c>
      <c r="K127" s="322">
        <f>J127*MAX('Master Lot Table'!F127/500,1)</f>
        <v>0</v>
      </c>
    </row>
    <row r="128" spans="2:11" s="287" customFormat="1" ht="13.5">
      <c r="B128" s="313" t="s">
        <v>6</v>
      </c>
      <c r="C128" s="314"/>
      <c r="D128" s="315"/>
      <c r="E128" s="316">
        <f>'Master Lot Table'!Y128+'Master Lot Table'!Z128</f>
        <v>0</v>
      </c>
      <c r="F128" s="314"/>
      <c r="G128" s="317"/>
      <c r="H128" s="318">
        <f>F128*G128</f>
        <v>0</v>
      </c>
      <c r="I128" s="318">
        <f>(E128-F128)*VLOOKUP(B128,InfoTable,5,FALSE)</f>
        <v>0</v>
      </c>
      <c r="J128" s="318">
        <f>(E128-F128)*VLOOKUP(B128,InfoTable,4,FALSE)</f>
        <v>0</v>
      </c>
      <c r="K128" s="319">
        <f>J128*MAX('Master Lot Table'!F128/500,1)</f>
        <v>0</v>
      </c>
    </row>
    <row r="129" spans="2:11" s="287" customFormat="1" ht="13.5">
      <c r="B129" s="320" t="s">
        <v>6</v>
      </c>
      <c r="C129" s="289"/>
      <c r="D129" s="227"/>
      <c r="E129" s="290">
        <f>'Master Lot Table'!Y129+'Master Lot Table'!Z129</f>
        <v>0</v>
      </c>
      <c r="F129" s="289"/>
      <c r="G129" s="321"/>
      <c r="H129" s="235">
        <f>F129*G129</f>
        <v>0</v>
      </c>
      <c r="I129" s="235">
        <f>(E129-F129)*VLOOKUP(B129,InfoTable,5,FALSE)</f>
        <v>0</v>
      </c>
      <c r="J129" s="235">
        <f>(E129-F129)*VLOOKUP(B129,InfoTable,4,FALSE)</f>
        <v>0</v>
      </c>
      <c r="K129" s="322">
        <f>J129*MAX('Master Lot Table'!F129/500,1)</f>
        <v>0</v>
      </c>
    </row>
    <row r="130" spans="2:11" s="287" customFormat="1" ht="13.5">
      <c r="B130" s="313" t="s">
        <v>6</v>
      </c>
      <c r="C130" s="314"/>
      <c r="D130" s="315"/>
      <c r="E130" s="316">
        <f>'Master Lot Table'!Y130+'Master Lot Table'!Z130</f>
        <v>0</v>
      </c>
      <c r="F130" s="314"/>
      <c r="G130" s="317"/>
      <c r="H130" s="318">
        <f>F130*G130</f>
        <v>0</v>
      </c>
      <c r="I130" s="318">
        <f>(E130-F130)*VLOOKUP(B130,InfoTable,5,FALSE)</f>
        <v>0</v>
      </c>
      <c r="J130" s="318">
        <f>(E130-F130)*VLOOKUP(B130,InfoTable,4,FALSE)</f>
        <v>0</v>
      </c>
      <c r="K130" s="319">
        <f>J130*MAX('Master Lot Table'!F130/500,1)</f>
        <v>0</v>
      </c>
    </row>
    <row r="131" spans="2:11" s="287" customFormat="1" ht="13.5">
      <c r="B131" s="320" t="s">
        <v>6</v>
      </c>
      <c r="C131" s="289"/>
      <c r="D131" s="227"/>
      <c r="E131" s="290">
        <f>'Master Lot Table'!Y131+'Master Lot Table'!Z131</f>
        <v>0</v>
      </c>
      <c r="F131" s="289"/>
      <c r="G131" s="321"/>
      <c r="H131" s="235">
        <f aca="true" t="shared" si="21" ref="H131:H139">F131*G131</f>
        <v>0</v>
      </c>
      <c r="I131" s="235">
        <f aca="true" t="shared" si="22" ref="I131:I175">(E131-F131)*VLOOKUP(B131,InfoTable,5,FALSE)</f>
        <v>0</v>
      </c>
      <c r="J131" s="235">
        <f aca="true" t="shared" si="23" ref="J131:J175">(E131-F131)*VLOOKUP(B131,InfoTable,4,FALSE)</f>
        <v>0</v>
      </c>
      <c r="K131" s="322">
        <f>J131*MAX('Master Lot Table'!F131/500,1)</f>
        <v>0</v>
      </c>
    </row>
    <row r="132" spans="2:11" s="287" customFormat="1" ht="13.5">
      <c r="B132" s="313" t="s">
        <v>6</v>
      </c>
      <c r="C132" s="314"/>
      <c r="D132" s="315"/>
      <c r="E132" s="316">
        <f>'Master Lot Table'!Y132+'Master Lot Table'!Z132</f>
        <v>0</v>
      </c>
      <c r="F132" s="314"/>
      <c r="G132" s="317"/>
      <c r="H132" s="318">
        <f t="shared" si="21"/>
        <v>0</v>
      </c>
      <c r="I132" s="318">
        <f t="shared" si="22"/>
        <v>0</v>
      </c>
      <c r="J132" s="318">
        <f t="shared" si="23"/>
        <v>0</v>
      </c>
      <c r="K132" s="319">
        <f>J132*MAX('Master Lot Table'!F132/500,1)</f>
        <v>0</v>
      </c>
    </row>
    <row r="133" spans="2:11" s="287" customFormat="1" ht="13.5">
      <c r="B133" s="320" t="s">
        <v>6</v>
      </c>
      <c r="C133" s="289"/>
      <c r="D133" s="227"/>
      <c r="E133" s="290">
        <f>'Master Lot Table'!Y133+'Master Lot Table'!Z133</f>
        <v>0</v>
      </c>
      <c r="F133" s="289"/>
      <c r="G133" s="321"/>
      <c r="H133" s="235">
        <f t="shared" si="21"/>
        <v>0</v>
      </c>
      <c r="I133" s="235">
        <f t="shared" si="22"/>
        <v>0</v>
      </c>
      <c r="J133" s="235">
        <f t="shared" si="23"/>
        <v>0</v>
      </c>
      <c r="K133" s="322">
        <f>J133*MAX('Master Lot Table'!F133/500,1)</f>
        <v>0</v>
      </c>
    </row>
    <row r="134" spans="2:11" s="287" customFormat="1" ht="13.5">
      <c r="B134" s="313" t="s">
        <v>6</v>
      </c>
      <c r="C134" s="314"/>
      <c r="D134" s="315"/>
      <c r="E134" s="316">
        <f>'Master Lot Table'!Y134+'Master Lot Table'!Z134</f>
        <v>0</v>
      </c>
      <c r="F134" s="314"/>
      <c r="G134" s="317"/>
      <c r="H134" s="318">
        <f t="shared" si="21"/>
        <v>0</v>
      </c>
      <c r="I134" s="318">
        <f t="shared" si="22"/>
        <v>0</v>
      </c>
      <c r="J134" s="318">
        <f t="shared" si="23"/>
        <v>0</v>
      </c>
      <c r="K134" s="319">
        <f>J134*MAX('Master Lot Table'!F134/500,1)</f>
        <v>0</v>
      </c>
    </row>
    <row r="135" spans="2:11" s="287" customFormat="1" ht="13.5">
      <c r="B135" s="320" t="s">
        <v>6</v>
      </c>
      <c r="C135" s="289"/>
      <c r="D135" s="227"/>
      <c r="E135" s="290">
        <f>'Master Lot Table'!Y135+'Master Lot Table'!Z135</f>
        <v>0</v>
      </c>
      <c r="F135" s="289"/>
      <c r="G135" s="321"/>
      <c r="H135" s="235">
        <f t="shared" si="21"/>
        <v>0</v>
      </c>
      <c r="I135" s="235">
        <f t="shared" si="22"/>
        <v>0</v>
      </c>
      <c r="J135" s="235">
        <f t="shared" si="23"/>
        <v>0</v>
      </c>
      <c r="K135" s="322">
        <f>J135*MAX('Master Lot Table'!F135/500,1)</f>
        <v>0</v>
      </c>
    </row>
    <row r="136" spans="2:11" s="287" customFormat="1" ht="13.5">
      <c r="B136" s="313" t="s">
        <v>6</v>
      </c>
      <c r="C136" s="314"/>
      <c r="D136" s="315"/>
      <c r="E136" s="316">
        <f>'Master Lot Table'!Y136+'Master Lot Table'!Z136</f>
        <v>0</v>
      </c>
      <c r="F136" s="314"/>
      <c r="G136" s="317"/>
      <c r="H136" s="318">
        <f t="shared" si="21"/>
        <v>0</v>
      </c>
      <c r="I136" s="318">
        <f t="shared" si="22"/>
        <v>0</v>
      </c>
      <c r="J136" s="318">
        <f t="shared" si="23"/>
        <v>0</v>
      </c>
      <c r="K136" s="319">
        <f>J136*MAX('Master Lot Table'!F136/500,1)</f>
        <v>0</v>
      </c>
    </row>
    <row r="137" spans="2:11" s="287" customFormat="1" ht="13.5">
      <c r="B137" s="320" t="s">
        <v>6</v>
      </c>
      <c r="C137" s="289"/>
      <c r="D137" s="227"/>
      <c r="E137" s="290">
        <f>'Master Lot Table'!Y137+'Master Lot Table'!Z137</f>
        <v>0</v>
      </c>
      <c r="F137" s="289"/>
      <c r="G137" s="321"/>
      <c r="H137" s="235">
        <f t="shared" si="21"/>
        <v>0</v>
      </c>
      <c r="I137" s="235">
        <f t="shared" si="22"/>
        <v>0</v>
      </c>
      <c r="J137" s="235">
        <f t="shared" si="23"/>
        <v>0</v>
      </c>
      <c r="K137" s="322">
        <f>J137*MAX('Master Lot Table'!F137/500,1)</f>
        <v>0</v>
      </c>
    </row>
    <row r="138" spans="2:11" s="287" customFormat="1" ht="13.5">
      <c r="B138" s="313" t="s">
        <v>6</v>
      </c>
      <c r="C138" s="314"/>
      <c r="D138" s="315"/>
      <c r="E138" s="316">
        <f>'Master Lot Table'!Y138+'Master Lot Table'!Z138</f>
        <v>0</v>
      </c>
      <c r="F138" s="314"/>
      <c r="G138" s="317"/>
      <c r="H138" s="318">
        <f t="shared" si="21"/>
        <v>0</v>
      </c>
      <c r="I138" s="318">
        <f t="shared" si="22"/>
        <v>0</v>
      </c>
      <c r="J138" s="318">
        <f t="shared" si="23"/>
        <v>0</v>
      </c>
      <c r="K138" s="319">
        <f>J138*MAX('Master Lot Table'!F138/500,1)</f>
        <v>0</v>
      </c>
    </row>
    <row r="139" spans="2:11" s="287" customFormat="1" ht="13.5">
      <c r="B139" s="320" t="s">
        <v>6</v>
      </c>
      <c r="C139" s="289"/>
      <c r="D139" s="227"/>
      <c r="E139" s="290">
        <f>'Master Lot Table'!Y139+'Master Lot Table'!Z139</f>
        <v>0</v>
      </c>
      <c r="F139" s="289"/>
      <c r="G139" s="321"/>
      <c r="H139" s="235">
        <f t="shared" si="21"/>
        <v>0</v>
      </c>
      <c r="I139" s="235">
        <f t="shared" si="22"/>
        <v>0</v>
      </c>
      <c r="J139" s="235">
        <f t="shared" si="23"/>
        <v>0</v>
      </c>
      <c r="K139" s="322">
        <f>J139*MAX('Master Lot Table'!F139/500,1)</f>
        <v>0</v>
      </c>
    </row>
    <row r="140" spans="2:11" s="287" customFormat="1" ht="13.5">
      <c r="B140" s="313" t="s">
        <v>6</v>
      </c>
      <c r="C140" s="314"/>
      <c r="D140" s="315"/>
      <c r="E140" s="316">
        <f>'Master Lot Table'!Y140+'Master Lot Table'!Z140</f>
        <v>0</v>
      </c>
      <c r="F140" s="314"/>
      <c r="G140" s="317"/>
      <c r="H140" s="318">
        <f>F140*G140</f>
        <v>0</v>
      </c>
      <c r="I140" s="318">
        <f t="shared" si="22"/>
        <v>0</v>
      </c>
      <c r="J140" s="318">
        <f t="shared" si="23"/>
        <v>0</v>
      </c>
      <c r="K140" s="319">
        <f>J140*MAX('Master Lot Table'!F140/500,1)</f>
        <v>0</v>
      </c>
    </row>
    <row r="141" spans="2:11" s="287" customFormat="1" ht="13.5">
      <c r="B141" s="320" t="s">
        <v>6</v>
      </c>
      <c r="C141" s="289"/>
      <c r="D141" s="227"/>
      <c r="E141" s="290">
        <f>'Master Lot Table'!Y141+'Master Lot Table'!Z141</f>
        <v>0</v>
      </c>
      <c r="F141" s="289"/>
      <c r="G141" s="321"/>
      <c r="H141" s="235">
        <f aca="true" t="shared" si="24" ref="H141:H155">F141*G141</f>
        <v>0</v>
      </c>
      <c r="I141" s="235">
        <f t="shared" si="22"/>
        <v>0</v>
      </c>
      <c r="J141" s="235">
        <f t="shared" si="23"/>
        <v>0</v>
      </c>
      <c r="K141" s="322">
        <f>J141*MAX('Master Lot Table'!F141/500,1)</f>
        <v>0</v>
      </c>
    </row>
    <row r="142" spans="2:11" s="287" customFormat="1" ht="13.5">
      <c r="B142" s="313" t="s">
        <v>6</v>
      </c>
      <c r="C142" s="314"/>
      <c r="D142" s="315"/>
      <c r="E142" s="316">
        <f>'Master Lot Table'!Y142+'Master Lot Table'!Z142</f>
        <v>0</v>
      </c>
      <c r="F142" s="314"/>
      <c r="G142" s="317"/>
      <c r="H142" s="318">
        <f t="shared" si="24"/>
        <v>0</v>
      </c>
      <c r="I142" s="318">
        <f t="shared" si="22"/>
        <v>0</v>
      </c>
      <c r="J142" s="318">
        <f t="shared" si="23"/>
        <v>0</v>
      </c>
      <c r="K142" s="319">
        <f>J142*MAX('Master Lot Table'!F142/500,1)</f>
        <v>0</v>
      </c>
    </row>
    <row r="143" spans="2:11" s="287" customFormat="1" ht="13.5">
      <c r="B143" s="320" t="s">
        <v>6</v>
      </c>
      <c r="C143" s="289"/>
      <c r="D143" s="227"/>
      <c r="E143" s="290">
        <f>'Master Lot Table'!Y143+'Master Lot Table'!Z143</f>
        <v>0</v>
      </c>
      <c r="F143" s="289"/>
      <c r="G143" s="321"/>
      <c r="H143" s="235">
        <f t="shared" si="24"/>
        <v>0</v>
      </c>
      <c r="I143" s="235">
        <f t="shared" si="22"/>
        <v>0</v>
      </c>
      <c r="J143" s="235">
        <f t="shared" si="23"/>
        <v>0</v>
      </c>
      <c r="K143" s="322">
        <f>J143*MAX('Master Lot Table'!F143/500,1)</f>
        <v>0</v>
      </c>
    </row>
    <row r="144" spans="2:11" s="287" customFormat="1" ht="13.5">
      <c r="B144" s="313" t="s">
        <v>6</v>
      </c>
      <c r="C144" s="314"/>
      <c r="D144" s="315"/>
      <c r="E144" s="316">
        <f>'Master Lot Table'!Y144+'Master Lot Table'!Z144</f>
        <v>0</v>
      </c>
      <c r="F144" s="314"/>
      <c r="G144" s="317"/>
      <c r="H144" s="318">
        <f t="shared" si="24"/>
        <v>0</v>
      </c>
      <c r="I144" s="318">
        <f t="shared" si="22"/>
        <v>0</v>
      </c>
      <c r="J144" s="318">
        <f t="shared" si="23"/>
        <v>0</v>
      </c>
      <c r="K144" s="319">
        <f>J144*MAX('Master Lot Table'!F144/500,1)</f>
        <v>0</v>
      </c>
    </row>
    <row r="145" spans="2:11" s="287" customFormat="1" ht="13.5">
      <c r="B145" s="320" t="s">
        <v>6</v>
      </c>
      <c r="C145" s="289"/>
      <c r="D145" s="227"/>
      <c r="E145" s="290">
        <f>'Master Lot Table'!Y145+'Master Lot Table'!Z145</f>
        <v>0</v>
      </c>
      <c r="F145" s="289"/>
      <c r="G145" s="321"/>
      <c r="H145" s="235">
        <f t="shared" si="24"/>
        <v>0</v>
      </c>
      <c r="I145" s="235">
        <f t="shared" si="22"/>
        <v>0</v>
      </c>
      <c r="J145" s="235">
        <f t="shared" si="23"/>
        <v>0</v>
      </c>
      <c r="K145" s="322">
        <f>J145*MAX('Master Lot Table'!F145/500,1)</f>
        <v>0</v>
      </c>
    </row>
    <row r="146" spans="2:11" s="287" customFormat="1" ht="13.5">
      <c r="B146" s="313" t="s">
        <v>6</v>
      </c>
      <c r="C146" s="314"/>
      <c r="D146" s="315"/>
      <c r="E146" s="316">
        <f>'Master Lot Table'!Y146+'Master Lot Table'!Z146</f>
        <v>0</v>
      </c>
      <c r="F146" s="314"/>
      <c r="G146" s="317"/>
      <c r="H146" s="318">
        <f t="shared" si="24"/>
        <v>0</v>
      </c>
      <c r="I146" s="318">
        <f t="shared" si="22"/>
        <v>0</v>
      </c>
      <c r="J146" s="318">
        <f t="shared" si="23"/>
        <v>0</v>
      </c>
      <c r="K146" s="319">
        <f>J146*MAX('Master Lot Table'!F146/500,1)</f>
        <v>0</v>
      </c>
    </row>
    <row r="147" spans="2:11" s="287" customFormat="1" ht="13.5">
      <c r="B147" s="320" t="s">
        <v>6</v>
      </c>
      <c r="C147" s="289"/>
      <c r="D147" s="227"/>
      <c r="E147" s="290">
        <f>'Master Lot Table'!Y147+'Master Lot Table'!Z147</f>
        <v>0</v>
      </c>
      <c r="F147" s="289"/>
      <c r="G147" s="321"/>
      <c r="H147" s="235">
        <f t="shared" si="24"/>
        <v>0</v>
      </c>
      <c r="I147" s="235">
        <f t="shared" si="22"/>
        <v>0</v>
      </c>
      <c r="J147" s="235">
        <f t="shared" si="23"/>
        <v>0</v>
      </c>
      <c r="K147" s="322">
        <f>J147*MAX('Master Lot Table'!F147/500,1)</f>
        <v>0</v>
      </c>
    </row>
    <row r="148" spans="2:11" s="287" customFormat="1" ht="13.5">
      <c r="B148" s="313" t="s">
        <v>6</v>
      </c>
      <c r="C148" s="314"/>
      <c r="D148" s="315"/>
      <c r="E148" s="316">
        <f>'Master Lot Table'!Y148+'Master Lot Table'!Z148</f>
        <v>0</v>
      </c>
      <c r="F148" s="314"/>
      <c r="G148" s="317"/>
      <c r="H148" s="318">
        <f t="shared" si="24"/>
        <v>0</v>
      </c>
      <c r="I148" s="318">
        <f t="shared" si="22"/>
        <v>0</v>
      </c>
      <c r="J148" s="318">
        <f t="shared" si="23"/>
        <v>0</v>
      </c>
      <c r="K148" s="319">
        <f>J148*MAX('Master Lot Table'!F148/500,1)</f>
        <v>0</v>
      </c>
    </row>
    <row r="149" spans="2:11" s="287" customFormat="1" ht="13.5">
      <c r="B149" s="320" t="s">
        <v>6</v>
      </c>
      <c r="C149" s="289"/>
      <c r="D149" s="227"/>
      <c r="E149" s="290">
        <f>'Master Lot Table'!Y149+'Master Lot Table'!Z149</f>
        <v>0</v>
      </c>
      <c r="F149" s="289"/>
      <c r="G149" s="321"/>
      <c r="H149" s="235">
        <f t="shared" si="24"/>
        <v>0</v>
      </c>
      <c r="I149" s="235">
        <f t="shared" si="22"/>
        <v>0</v>
      </c>
      <c r="J149" s="235">
        <f t="shared" si="23"/>
        <v>0</v>
      </c>
      <c r="K149" s="322">
        <f>J149*MAX('Master Lot Table'!F149/500,1)</f>
        <v>0</v>
      </c>
    </row>
    <row r="150" spans="2:11" s="287" customFormat="1" ht="13.5">
      <c r="B150" s="313" t="s">
        <v>6</v>
      </c>
      <c r="C150" s="314"/>
      <c r="D150" s="315"/>
      <c r="E150" s="316">
        <f>'Master Lot Table'!Y150+'Master Lot Table'!Z150</f>
        <v>0</v>
      </c>
      <c r="F150" s="314"/>
      <c r="G150" s="317"/>
      <c r="H150" s="318">
        <f t="shared" si="24"/>
        <v>0</v>
      </c>
      <c r="I150" s="318">
        <f t="shared" si="22"/>
        <v>0</v>
      </c>
      <c r="J150" s="318">
        <f t="shared" si="23"/>
        <v>0</v>
      </c>
      <c r="K150" s="319">
        <f>J150*MAX('Master Lot Table'!F150/500,1)</f>
        <v>0</v>
      </c>
    </row>
    <row r="151" spans="2:11" s="287" customFormat="1" ht="13.5">
      <c r="B151" s="320" t="s">
        <v>6</v>
      </c>
      <c r="C151" s="289"/>
      <c r="D151" s="227"/>
      <c r="E151" s="290">
        <f>'Master Lot Table'!Y151+'Master Lot Table'!Z151</f>
        <v>0</v>
      </c>
      <c r="F151" s="289"/>
      <c r="G151" s="321"/>
      <c r="H151" s="235">
        <f t="shared" si="24"/>
        <v>0</v>
      </c>
      <c r="I151" s="235">
        <f t="shared" si="22"/>
        <v>0</v>
      </c>
      <c r="J151" s="235">
        <f t="shared" si="23"/>
        <v>0</v>
      </c>
      <c r="K151" s="322">
        <f>J151*MAX('Master Lot Table'!F151/500,1)</f>
        <v>0</v>
      </c>
    </row>
    <row r="152" spans="2:11" s="287" customFormat="1" ht="13.5">
      <c r="B152" s="313" t="s">
        <v>6</v>
      </c>
      <c r="C152" s="314"/>
      <c r="D152" s="315"/>
      <c r="E152" s="316">
        <f>'Master Lot Table'!Y152+'Master Lot Table'!Z152</f>
        <v>0</v>
      </c>
      <c r="F152" s="314"/>
      <c r="G152" s="317"/>
      <c r="H152" s="318">
        <f t="shared" si="24"/>
        <v>0</v>
      </c>
      <c r="I152" s="318">
        <f t="shared" si="22"/>
        <v>0</v>
      </c>
      <c r="J152" s="318">
        <f t="shared" si="23"/>
        <v>0</v>
      </c>
      <c r="K152" s="319">
        <f>J152*MAX('Master Lot Table'!F152/500,1)</f>
        <v>0</v>
      </c>
    </row>
    <row r="153" spans="2:11" s="287" customFormat="1" ht="13.5">
      <c r="B153" s="320" t="s">
        <v>6</v>
      </c>
      <c r="C153" s="289"/>
      <c r="D153" s="227"/>
      <c r="E153" s="290">
        <f>'Master Lot Table'!Y153+'Master Lot Table'!Z153</f>
        <v>0</v>
      </c>
      <c r="F153" s="289"/>
      <c r="G153" s="321"/>
      <c r="H153" s="235">
        <f t="shared" si="24"/>
        <v>0</v>
      </c>
      <c r="I153" s="235">
        <f t="shared" si="22"/>
        <v>0</v>
      </c>
      <c r="J153" s="235">
        <f t="shared" si="23"/>
        <v>0</v>
      </c>
      <c r="K153" s="322">
        <f>J153*MAX('Master Lot Table'!F153/500,1)</f>
        <v>0</v>
      </c>
    </row>
    <row r="154" spans="2:11" s="287" customFormat="1" ht="13.5">
      <c r="B154" s="313" t="s">
        <v>6</v>
      </c>
      <c r="C154" s="314"/>
      <c r="D154" s="315"/>
      <c r="E154" s="316">
        <f>'Master Lot Table'!Y154+'Master Lot Table'!Z154</f>
        <v>0</v>
      </c>
      <c r="F154" s="314"/>
      <c r="G154" s="317"/>
      <c r="H154" s="318">
        <f t="shared" si="24"/>
        <v>0</v>
      </c>
      <c r="I154" s="318">
        <f t="shared" si="22"/>
        <v>0</v>
      </c>
      <c r="J154" s="318">
        <f t="shared" si="23"/>
        <v>0</v>
      </c>
      <c r="K154" s="319">
        <f>J154*MAX('Master Lot Table'!F154/500,1)</f>
        <v>0</v>
      </c>
    </row>
    <row r="155" spans="2:11" s="287" customFormat="1" ht="13.5">
      <c r="B155" s="320" t="s">
        <v>6</v>
      </c>
      <c r="C155" s="289"/>
      <c r="D155" s="227"/>
      <c r="E155" s="290">
        <f>'Master Lot Table'!Y155+'Master Lot Table'!Z155</f>
        <v>0</v>
      </c>
      <c r="F155" s="289"/>
      <c r="G155" s="321"/>
      <c r="H155" s="235">
        <f t="shared" si="24"/>
        <v>0</v>
      </c>
      <c r="I155" s="235">
        <f t="shared" si="22"/>
        <v>0</v>
      </c>
      <c r="J155" s="235">
        <f t="shared" si="23"/>
        <v>0</v>
      </c>
      <c r="K155" s="322">
        <f>J155*MAX('Master Lot Table'!F155/500,1)</f>
        <v>0</v>
      </c>
    </row>
    <row r="156" spans="2:11" s="287" customFormat="1" ht="13.5">
      <c r="B156" s="313" t="s">
        <v>6</v>
      </c>
      <c r="C156" s="314"/>
      <c r="D156" s="315"/>
      <c r="E156" s="316">
        <f>'Master Lot Table'!Y156+'Master Lot Table'!Z156</f>
        <v>0</v>
      </c>
      <c r="F156" s="314"/>
      <c r="G156" s="317"/>
      <c r="H156" s="318">
        <f>F156*G156</f>
        <v>0</v>
      </c>
      <c r="I156" s="318">
        <f t="shared" si="22"/>
        <v>0</v>
      </c>
      <c r="J156" s="318">
        <f t="shared" si="23"/>
        <v>0</v>
      </c>
      <c r="K156" s="319">
        <f>J156*MAX('Master Lot Table'!F156/500,1)</f>
        <v>0</v>
      </c>
    </row>
    <row r="157" spans="2:11" s="287" customFormat="1" ht="13.5">
      <c r="B157" s="320" t="s">
        <v>6</v>
      </c>
      <c r="C157" s="289"/>
      <c r="D157" s="227"/>
      <c r="E157" s="290">
        <f>'Master Lot Table'!Y157+'Master Lot Table'!Z157</f>
        <v>0</v>
      </c>
      <c r="F157" s="289"/>
      <c r="G157" s="321"/>
      <c r="H157" s="235">
        <f aca="true" t="shared" si="25" ref="H157:H165">F157*G157</f>
        <v>0</v>
      </c>
      <c r="I157" s="235">
        <f t="shared" si="22"/>
        <v>0</v>
      </c>
      <c r="J157" s="235">
        <f t="shared" si="23"/>
        <v>0</v>
      </c>
      <c r="K157" s="322">
        <f>J157*MAX('Master Lot Table'!F157/500,1)</f>
        <v>0</v>
      </c>
    </row>
    <row r="158" spans="2:11" s="287" customFormat="1" ht="13.5">
      <c r="B158" s="313" t="s">
        <v>6</v>
      </c>
      <c r="C158" s="314"/>
      <c r="D158" s="315"/>
      <c r="E158" s="316">
        <f>'Master Lot Table'!Y158+'Master Lot Table'!Z158</f>
        <v>0</v>
      </c>
      <c r="F158" s="314"/>
      <c r="G158" s="317"/>
      <c r="H158" s="318">
        <f t="shared" si="25"/>
        <v>0</v>
      </c>
      <c r="I158" s="318">
        <f t="shared" si="22"/>
        <v>0</v>
      </c>
      <c r="J158" s="318">
        <f t="shared" si="23"/>
        <v>0</v>
      </c>
      <c r="K158" s="319">
        <f>J158*MAX('Master Lot Table'!F158/500,1)</f>
        <v>0</v>
      </c>
    </row>
    <row r="159" spans="2:11" s="287" customFormat="1" ht="13.5">
      <c r="B159" s="320" t="s">
        <v>6</v>
      </c>
      <c r="C159" s="289"/>
      <c r="D159" s="227"/>
      <c r="E159" s="290">
        <f>'Master Lot Table'!Y159+'Master Lot Table'!Z159</f>
        <v>0</v>
      </c>
      <c r="F159" s="289"/>
      <c r="G159" s="321"/>
      <c r="H159" s="235">
        <f t="shared" si="25"/>
        <v>0</v>
      </c>
      <c r="I159" s="235">
        <f t="shared" si="22"/>
        <v>0</v>
      </c>
      <c r="J159" s="235">
        <f t="shared" si="23"/>
        <v>0</v>
      </c>
      <c r="K159" s="322">
        <f>J159*MAX('Master Lot Table'!F159/500,1)</f>
        <v>0</v>
      </c>
    </row>
    <row r="160" spans="2:11" s="287" customFormat="1" ht="13.5">
      <c r="B160" s="313" t="s">
        <v>6</v>
      </c>
      <c r="C160" s="314"/>
      <c r="D160" s="315"/>
      <c r="E160" s="316">
        <f>'Master Lot Table'!Y160+'Master Lot Table'!Z160</f>
        <v>0</v>
      </c>
      <c r="F160" s="314"/>
      <c r="G160" s="317"/>
      <c r="H160" s="318">
        <f t="shared" si="25"/>
        <v>0</v>
      </c>
      <c r="I160" s="318">
        <f t="shared" si="22"/>
        <v>0</v>
      </c>
      <c r="J160" s="318">
        <f t="shared" si="23"/>
        <v>0</v>
      </c>
      <c r="K160" s="319">
        <f>J160*MAX('Master Lot Table'!F160/500,1)</f>
        <v>0</v>
      </c>
    </row>
    <row r="161" spans="2:11" s="287" customFormat="1" ht="13.5">
      <c r="B161" s="320" t="s">
        <v>6</v>
      </c>
      <c r="C161" s="289"/>
      <c r="D161" s="227"/>
      <c r="E161" s="290">
        <f>'Master Lot Table'!Y161+'Master Lot Table'!Z161</f>
        <v>0</v>
      </c>
      <c r="F161" s="289"/>
      <c r="G161" s="321"/>
      <c r="H161" s="235">
        <f t="shared" si="25"/>
        <v>0</v>
      </c>
      <c r="I161" s="235">
        <f t="shared" si="22"/>
        <v>0</v>
      </c>
      <c r="J161" s="235">
        <f t="shared" si="23"/>
        <v>0</v>
      </c>
      <c r="K161" s="322">
        <f>J161*MAX('Master Lot Table'!F161/500,1)</f>
        <v>0</v>
      </c>
    </row>
    <row r="162" spans="2:11" s="287" customFormat="1" ht="13.5">
      <c r="B162" s="313" t="s">
        <v>6</v>
      </c>
      <c r="C162" s="314"/>
      <c r="D162" s="315"/>
      <c r="E162" s="316">
        <f>'Master Lot Table'!Y162+'Master Lot Table'!Z162</f>
        <v>0</v>
      </c>
      <c r="F162" s="314"/>
      <c r="G162" s="317"/>
      <c r="H162" s="318">
        <f t="shared" si="25"/>
        <v>0</v>
      </c>
      <c r="I162" s="318">
        <f t="shared" si="22"/>
        <v>0</v>
      </c>
      <c r="J162" s="318">
        <f t="shared" si="23"/>
        <v>0</v>
      </c>
      <c r="K162" s="319">
        <f>J162*MAX('Master Lot Table'!F162/500,1)</f>
        <v>0</v>
      </c>
    </row>
    <row r="163" spans="2:11" s="287" customFormat="1" ht="13.5">
      <c r="B163" s="320" t="s">
        <v>6</v>
      </c>
      <c r="C163" s="289"/>
      <c r="D163" s="227"/>
      <c r="E163" s="290">
        <f>'Master Lot Table'!Y163+'Master Lot Table'!Z163</f>
        <v>0</v>
      </c>
      <c r="F163" s="289"/>
      <c r="G163" s="321"/>
      <c r="H163" s="235">
        <f t="shared" si="25"/>
        <v>0</v>
      </c>
      <c r="I163" s="235">
        <f t="shared" si="22"/>
        <v>0</v>
      </c>
      <c r="J163" s="235">
        <f t="shared" si="23"/>
        <v>0</v>
      </c>
      <c r="K163" s="322">
        <f>J163*MAX('Master Lot Table'!F163/500,1)</f>
        <v>0</v>
      </c>
    </row>
    <row r="164" spans="2:11" s="287" customFormat="1" ht="13.5">
      <c r="B164" s="313" t="s">
        <v>6</v>
      </c>
      <c r="C164" s="314"/>
      <c r="D164" s="315"/>
      <c r="E164" s="316">
        <f>'Master Lot Table'!Y164+'Master Lot Table'!Z164</f>
        <v>0</v>
      </c>
      <c r="F164" s="314"/>
      <c r="G164" s="317"/>
      <c r="H164" s="318">
        <f t="shared" si="25"/>
        <v>0</v>
      </c>
      <c r="I164" s="318">
        <f t="shared" si="22"/>
        <v>0</v>
      </c>
      <c r="J164" s="318">
        <f t="shared" si="23"/>
        <v>0</v>
      </c>
      <c r="K164" s="319">
        <f>J164*MAX('Master Lot Table'!F164/500,1)</f>
        <v>0</v>
      </c>
    </row>
    <row r="165" spans="2:11" s="287" customFormat="1" ht="13.5">
      <c r="B165" s="320" t="s">
        <v>6</v>
      </c>
      <c r="C165" s="289"/>
      <c r="D165" s="227"/>
      <c r="E165" s="290">
        <f>'Master Lot Table'!Y165+'Master Lot Table'!Z165</f>
        <v>0</v>
      </c>
      <c r="F165" s="289"/>
      <c r="G165" s="321"/>
      <c r="H165" s="235">
        <f t="shared" si="25"/>
        <v>0</v>
      </c>
      <c r="I165" s="235">
        <f t="shared" si="22"/>
        <v>0</v>
      </c>
      <c r="J165" s="235">
        <f t="shared" si="23"/>
        <v>0</v>
      </c>
      <c r="K165" s="322">
        <f>J165*MAX('Master Lot Table'!F165/500,1)</f>
        <v>0</v>
      </c>
    </row>
    <row r="166" spans="2:11" s="287" customFormat="1" ht="13.5">
      <c r="B166" s="313" t="s">
        <v>6</v>
      </c>
      <c r="C166" s="314"/>
      <c r="D166" s="315"/>
      <c r="E166" s="316">
        <f>'Master Lot Table'!Y166+'Master Lot Table'!Z166</f>
        <v>0</v>
      </c>
      <c r="F166" s="314"/>
      <c r="G166" s="317"/>
      <c r="H166" s="318">
        <f>F166*G166</f>
        <v>0</v>
      </c>
      <c r="I166" s="318">
        <f t="shared" si="22"/>
        <v>0</v>
      </c>
      <c r="J166" s="318">
        <f t="shared" si="23"/>
        <v>0</v>
      </c>
      <c r="K166" s="319">
        <f>J166*MAX('Master Lot Table'!F166/500,1)</f>
        <v>0</v>
      </c>
    </row>
    <row r="167" spans="2:11" s="287" customFormat="1" ht="13.5">
      <c r="B167" s="320" t="s">
        <v>6</v>
      </c>
      <c r="C167" s="289"/>
      <c r="D167" s="227"/>
      <c r="E167" s="290">
        <f>'Master Lot Table'!Y167+'Master Lot Table'!Z167</f>
        <v>0</v>
      </c>
      <c r="F167" s="289"/>
      <c r="G167" s="321"/>
      <c r="H167" s="235">
        <f aca="true" t="shared" si="26" ref="H167:H175">F167*G167</f>
        <v>0</v>
      </c>
      <c r="I167" s="235">
        <f t="shared" si="22"/>
        <v>0</v>
      </c>
      <c r="J167" s="235">
        <f t="shared" si="23"/>
        <v>0</v>
      </c>
      <c r="K167" s="322">
        <f>J167*MAX('Master Lot Table'!F167/500,1)</f>
        <v>0</v>
      </c>
    </row>
    <row r="168" spans="2:11" s="287" customFormat="1" ht="13.5">
      <c r="B168" s="313" t="s">
        <v>6</v>
      </c>
      <c r="C168" s="314"/>
      <c r="D168" s="315"/>
      <c r="E168" s="316">
        <f>'Master Lot Table'!Y168+'Master Lot Table'!Z168</f>
        <v>0</v>
      </c>
      <c r="F168" s="314"/>
      <c r="G168" s="317"/>
      <c r="H168" s="318">
        <f t="shared" si="26"/>
        <v>0</v>
      </c>
      <c r="I168" s="318">
        <f t="shared" si="22"/>
        <v>0</v>
      </c>
      <c r="J168" s="318">
        <f t="shared" si="23"/>
        <v>0</v>
      </c>
      <c r="K168" s="319">
        <f>J168*MAX('Master Lot Table'!F168/500,1)</f>
        <v>0</v>
      </c>
    </row>
    <row r="169" spans="2:11" s="287" customFormat="1" ht="13.5">
      <c r="B169" s="320" t="s">
        <v>6</v>
      </c>
      <c r="C169" s="289"/>
      <c r="D169" s="227"/>
      <c r="E169" s="290">
        <f>'Master Lot Table'!Y169+'Master Lot Table'!Z169</f>
        <v>0</v>
      </c>
      <c r="F169" s="289"/>
      <c r="G169" s="321"/>
      <c r="H169" s="235">
        <f t="shared" si="26"/>
        <v>0</v>
      </c>
      <c r="I169" s="235">
        <f t="shared" si="22"/>
        <v>0</v>
      </c>
      <c r="J169" s="235">
        <f t="shared" si="23"/>
        <v>0</v>
      </c>
      <c r="K169" s="322">
        <f>J169*MAX('Master Lot Table'!F169/500,1)</f>
        <v>0</v>
      </c>
    </row>
    <row r="170" spans="2:11" s="287" customFormat="1" ht="13.5">
      <c r="B170" s="313" t="s">
        <v>6</v>
      </c>
      <c r="C170" s="314"/>
      <c r="D170" s="315"/>
      <c r="E170" s="316">
        <f>'Master Lot Table'!Y170+'Master Lot Table'!Z170</f>
        <v>0</v>
      </c>
      <c r="F170" s="314"/>
      <c r="G170" s="317"/>
      <c r="H170" s="318">
        <f t="shared" si="26"/>
        <v>0</v>
      </c>
      <c r="I170" s="318">
        <f t="shared" si="22"/>
        <v>0</v>
      </c>
      <c r="J170" s="318">
        <f t="shared" si="23"/>
        <v>0</v>
      </c>
      <c r="K170" s="319">
        <f>J170*MAX('Master Lot Table'!F170/500,1)</f>
        <v>0</v>
      </c>
    </row>
    <row r="171" spans="2:11" s="287" customFormat="1" ht="13.5">
      <c r="B171" s="320" t="s">
        <v>6</v>
      </c>
      <c r="C171" s="289"/>
      <c r="D171" s="227"/>
      <c r="E171" s="290">
        <f>'Master Lot Table'!Y171+'Master Lot Table'!Z171</f>
        <v>0</v>
      </c>
      <c r="F171" s="289"/>
      <c r="G171" s="321"/>
      <c r="H171" s="235">
        <f t="shared" si="26"/>
        <v>0</v>
      </c>
      <c r="I171" s="235">
        <f t="shared" si="22"/>
        <v>0</v>
      </c>
      <c r="J171" s="235">
        <f t="shared" si="23"/>
        <v>0</v>
      </c>
      <c r="K171" s="322">
        <f>J171*MAX('Master Lot Table'!F171/500,1)</f>
        <v>0</v>
      </c>
    </row>
    <row r="172" spans="2:11" s="287" customFormat="1" ht="13.5">
      <c r="B172" s="313" t="s">
        <v>6</v>
      </c>
      <c r="C172" s="314"/>
      <c r="D172" s="315"/>
      <c r="E172" s="316">
        <f>'Master Lot Table'!Y172+'Master Lot Table'!Z172</f>
        <v>0</v>
      </c>
      <c r="F172" s="314"/>
      <c r="G172" s="317"/>
      <c r="H172" s="318">
        <f t="shared" si="26"/>
        <v>0</v>
      </c>
      <c r="I172" s="318">
        <f t="shared" si="22"/>
        <v>0</v>
      </c>
      <c r="J172" s="318">
        <f t="shared" si="23"/>
        <v>0</v>
      </c>
      <c r="K172" s="319">
        <f>J172*MAX('Master Lot Table'!F172/500,1)</f>
        <v>0</v>
      </c>
    </row>
    <row r="173" spans="2:11" s="287" customFormat="1" ht="13.5">
      <c r="B173" s="320" t="s">
        <v>6</v>
      </c>
      <c r="C173" s="289"/>
      <c r="D173" s="227"/>
      <c r="E173" s="290">
        <f>'Master Lot Table'!Y173+'Master Lot Table'!Z173</f>
        <v>0</v>
      </c>
      <c r="F173" s="289"/>
      <c r="G173" s="321"/>
      <c r="H173" s="235">
        <f t="shared" si="26"/>
        <v>0</v>
      </c>
      <c r="I173" s="235">
        <f t="shared" si="22"/>
        <v>0</v>
      </c>
      <c r="J173" s="235">
        <f t="shared" si="23"/>
        <v>0</v>
      </c>
      <c r="K173" s="322">
        <f>J173*MAX('Master Lot Table'!F173/500,1)</f>
        <v>0</v>
      </c>
    </row>
    <row r="174" spans="2:11" s="287" customFormat="1" ht="13.5">
      <c r="B174" s="313" t="s">
        <v>6</v>
      </c>
      <c r="C174" s="314"/>
      <c r="D174" s="315"/>
      <c r="E174" s="316">
        <f>'Master Lot Table'!Y174+'Master Lot Table'!Z174</f>
        <v>0</v>
      </c>
      <c r="F174" s="314"/>
      <c r="G174" s="317"/>
      <c r="H174" s="318">
        <f t="shared" si="26"/>
        <v>0</v>
      </c>
      <c r="I174" s="318">
        <f t="shared" si="22"/>
        <v>0</v>
      </c>
      <c r="J174" s="318">
        <f t="shared" si="23"/>
        <v>0</v>
      </c>
      <c r="K174" s="319">
        <f>J174*MAX('Master Lot Table'!F174/500,1)</f>
        <v>0</v>
      </c>
    </row>
    <row r="175" spans="2:11" s="287" customFormat="1" ht="13.5">
      <c r="B175" s="320" t="s">
        <v>6</v>
      </c>
      <c r="C175" s="289"/>
      <c r="D175" s="227"/>
      <c r="E175" s="290">
        <f>'Master Lot Table'!Y175+'Master Lot Table'!Z175</f>
        <v>0</v>
      </c>
      <c r="F175" s="289"/>
      <c r="G175" s="321"/>
      <c r="H175" s="235">
        <f t="shared" si="26"/>
        <v>0</v>
      </c>
      <c r="I175" s="235">
        <f t="shared" si="22"/>
        <v>0</v>
      </c>
      <c r="J175" s="235">
        <f t="shared" si="23"/>
        <v>0</v>
      </c>
      <c r="K175" s="322">
        <f>J175*MAX('Master Lot Table'!F175/500,1)</f>
        <v>0</v>
      </c>
    </row>
    <row r="176" spans="2:11" s="287" customFormat="1" ht="13.5">
      <c r="B176" s="313" t="s">
        <v>6</v>
      </c>
      <c r="C176" s="314"/>
      <c r="D176" s="315"/>
      <c r="E176" s="316">
        <f>'Master Lot Table'!Y176+'Master Lot Table'!Z176</f>
        <v>0</v>
      </c>
      <c r="F176" s="314"/>
      <c r="G176" s="317"/>
      <c r="H176" s="318">
        <f>F176*G176</f>
        <v>0</v>
      </c>
      <c r="I176" s="318">
        <f>(E176-F176)*VLOOKUP(B176,InfoTable,5,FALSE)</f>
        <v>0</v>
      </c>
      <c r="J176" s="318">
        <f>(E176-F176)*VLOOKUP(B176,InfoTable,4,FALSE)</f>
        <v>0</v>
      </c>
      <c r="K176" s="319">
        <f>J176*MAX('Master Lot Table'!F176/500,1)</f>
        <v>0</v>
      </c>
    </row>
    <row r="177" spans="2:11" s="287" customFormat="1" ht="13.5">
      <c r="B177" s="320" t="s">
        <v>6</v>
      </c>
      <c r="C177" s="289"/>
      <c r="D177" s="227"/>
      <c r="E177" s="290">
        <f>'Master Lot Table'!Y177+'Master Lot Table'!Z177</f>
        <v>0</v>
      </c>
      <c r="F177" s="289"/>
      <c r="G177" s="321"/>
      <c r="H177" s="235">
        <f>F177*G177</f>
        <v>0</v>
      </c>
      <c r="I177" s="235">
        <f>(E177-F177)*VLOOKUP(B177,InfoTable,5,FALSE)</f>
        <v>0</v>
      </c>
      <c r="J177" s="235">
        <f>(E177-F177)*VLOOKUP(B177,InfoTable,4,FALSE)</f>
        <v>0</v>
      </c>
      <c r="K177" s="322">
        <f>J177*MAX('Master Lot Table'!F177/500,1)</f>
        <v>0</v>
      </c>
    </row>
    <row r="178" spans="2:11" s="287" customFormat="1" ht="13.5">
      <c r="B178" s="313" t="s">
        <v>6</v>
      </c>
      <c r="C178" s="314"/>
      <c r="D178" s="315"/>
      <c r="E178" s="316">
        <f>'Master Lot Table'!Y178+'Master Lot Table'!Z178</f>
        <v>0</v>
      </c>
      <c r="F178" s="314"/>
      <c r="G178" s="317"/>
      <c r="H178" s="318">
        <f>F178*G178</f>
        <v>0</v>
      </c>
      <c r="I178" s="318">
        <f>(E178-F178)*VLOOKUP(B178,InfoTable,5,FALSE)</f>
        <v>0</v>
      </c>
      <c r="J178" s="318">
        <f>(E178-F178)*VLOOKUP(B178,InfoTable,4,FALSE)</f>
        <v>0</v>
      </c>
      <c r="K178" s="319">
        <f>J178*MAX('Master Lot Table'!F178/500,1)</f>
        <v>0</v>
      </c>
    </row>
    <row r="179" spans="2:11" s="287" customFormat="1" ht="13.5">
      <c r="B179" s="320" t="s">
        <v>6</v>
      </c>
      <c r="C179" s="289"/>
      <c r="D179" s="227"/>
      <c r="E179" s="290">
        <f>'Master Lot Table'!Y179+'Master Lot Table'!Z179</f>
        <v>0</v>
      </c>
      <c r="F179" s="289"/>
      <c r="G179" s="321"/>
      <c r="H179" s="235">
        <f>F179*G179</f>
        <v>0</v>
      </c>
      <c r="I179" s="235">
        <f>(E179-F179)*VLOOKUP(B179,InfoTable,5,FALSE)</f>
        <v>0</v>
      </c>
      <c r="J179" s="235">
        <f>(E179-F179)*VLOOKUP(B179,InfoTable,4,FALSE)</f>
        <v>0</v>
      </c>
      <c r="K179" s="322">
        <f>J179*MAX('Master Lot Table'!F179/500,1)</f>
        <v>0</v>
      </c>
    </row>
    <row r="180" spans="2:11" s="287" customFormat="1" ht="13.5">
      <c r="B180" s="313" t="s">
        <v>6</v>
      </c>
      <c r="C180" s="314"/>
      <c r="D180" s="315"/>
      <c r="E180" s="316">
        <f>'Master Lot Table'!Y180+'Master Lot Table'!Z180</f>
        <v>0</v>
      </c>
      <c r="F180" s="314"/>
      <c r="G180" s="317"/>
      <c r="H180" s="318">
        <f>F180*G180</f>
        <v>0</v>
      </c>
      <c r="I180" s="318">
        <f>(E180-F180)*VLOOKUP(B180,InfoTable,5,FALSE)</f>
        <v>0</v>
      </c>
      <c r="J180" s="318">
        <f>(E180-F180)*VLOOKUP(B180,InfoTable,4,FALSE)</f>
        <v>0</v>
      </c>
      <c r="K180" s="319">
        <f>J180*MAX('Master Lot Table'!F180/500,1)</f>
        <v>0</v>
      </c>
    </row>
    <row r="181" spans="2:11" s="287" customFormat="1" ht="13.5">
      <c r="B181" s="320" t="s">
        <v>6</v>
      </c>
      <c r="C181" s="289"/>
      <c r="D181" s="227"/>
      <c r="E181" s="290">
        <f>'Master Lot Table'!Y181+'Master Lot Table'!Z181</f>
        <v>0</v>
      </c>
      <c r="F181" s="289"/>
      <c r="G181" s="321"/>
      <c r="H181" s="235">
        <f aca="true" t="shared" si="27" ref="H181:H189">F181*G181</f>
        <v>0</v>
      </c>
      <c r="I181" s="235">
        <f aca="true" t="shared" si="28" ref="I181:I205">(E181-F181)*VLOOKUP(B181,InfoTable,5,FALSE)</f>
        <v>0</v>
      </c>
      <c r="J181" s="235">
        <f aca="true" t="shared" si="29" ref="J181:J205">(E181-F181)*VLOOKUP(B181,InfoTable,4,FALSE)</f>
        <v>0</v>
      </c>
      <c r="K181" s="322">
        <f>J181*MAX('Master Lot Table'!F181/500,1)</f>
        <v>0</v>
      </c>
    </row>
    <row r="182" spans="2:11" s="287" customFormat="1" ht="13.5">
      <c r="B182" s="313" t="s">
        <v>6</v>
      </c>
      <c r="C182" s="314"/>
      <c r="D182" s="315"/>
      <c r="E182" s="316">
        <f>'Master Lot Table'!Y182+'Master Lot Table'!Z182</f>
        <v>0</v>
      </c>
      <c r="F182" s="314"/>
      <c r="G182" s="317"/>
      <c r="H182" s="318">
        <f t="shared" si="27"/>
        <v>0</v>
      </c>
      <c r="I182" s="318">
        <f t="shared" si="28"/>
        <v>0</v>
      </c>
      <c r="J182" s="318">
        <f t="shared" si="29"/>
        <v>0</v>
      </c>
      <c r="K182" s="319">
        <f>J182*MAX('Master Lot Table'!F182/500,1)</f>
        <v>0</v>
      </c>
    </row>
    <row r="183" spans="2:11" s="287" customFormat="1" ht="13.5">
      <c r="B183" s="320" t="s">
        <v>6</v>
      </c>
      <c r="C183" s="289"/>
      <c r="D183" s="227"/>
      <c r="E183" s="290">
        <f>'Master Lot Table'!Y183+'Master Lot Table'!Z183</f>
        <v>0</v>
      </c>
      <c r="F183" s="289"/>
      <c r="G183" s="321"/>
      <c r="H183" s="235">
        <f t="shared" si="27"/>
        <v>0</v>
      </c>
      <c r="I183" s="235">
        <f t="shared" si="28"/>
        <v>0</v>
      </c>
      <c r="J183" s="235">
        <f t="shared" si="29"/>
        <v>0</v>
      </c>
      <c r="K183" s="322">
        <f>J183*MAX('Master Lot Table'!F183/500,1)</f>
        <v>0</v>
      </c>
    </row>
    <row r="184" spans="2:11" s="287" customFormat="1" ht="13.5">
      <c r="B184" s="313" t="s">
        <v>6</v>
      </c>
      <c r="C184" s="314"/>
      <c r="D184" s="315"/>
      <c r="E184" s="316">
        <f>'Master Lot Table'!Y184+'Master Lot Table'!Z184</f>
        <v>0</v>
      </c>
      <c r="F184" s="314"/>
      <c r="G184" s="317"/>
      <c r="H184" s="318">
        <f t="shared" si="27"/>
        <v>0</v>
      </c>
      <c r="I184" s="318">
        <f t="shared" si="28"/>
        <v>0</v>
      </c>
      <c r="J184" s="318">
        <f t="shared" si="29"/>
        <v>0</v>
      </c>
      <c r="K184" s="319">
        <f>J184*MAX('Master Lot Table'!F184/500,1)</f>
        <v>0</v>
      </c>
    </row>
    <row r="185" spans="2:11" s="287" customFormat="1" ht="13.5">
      <c r="B185" s="320" t="s">
        <v>6</v>
      </c>
      <c r="C185" s="289"/>
      <c r="D185" s="227"/>
      <c r="E185" s="290">
        <f>'Master Lot Table'!Y185+'Master Lot Table'!Z185</f>
        <v>0</v>
      </c>
      <c r="F185" s="289"/>
      <c r="G185" s="321"/>
      <c r="H185" s="235">
        <f t="shared" si="27"/>
        <v>0</v>
      </c>
      <c r="I185" s="235">
        <f t="shared" si="28"/>
        <v>0</v>
      </c>
      <c r="J185" s="235">
        <f t="shared" si="29"/>
        <v>0</v>
      </c>
      <c r="K185" s="322">
        <f>J185*MAX('Master Lot Table'!F185/500,1)</f>
        <v>0</v>
      </c>
    </row>
    <row r="186" spans="2:11" s="287" customFormat="1" ht="13.5">
      <c r="B186" s="313" t="s">
        <v>6</v>
      </c>
      <c r="C186" s="314"/>
      <c r="D186" s="315"/>
      <c r="E186" s="316">
        <f>'Master Lot Table'!Y186+'Master Lot Table'!Z186</f>
        <v>0</v>
      </c>
      <c r="F186" s="314"/>
      <c r="G186" s="317"/>
      <c r="H186" s="318">
        <f t="shared" si="27"/>
        <v>0</v>
      </c>
      <c r="I186" s="318">
        <f t="shared" si="28"/>
        <v>0</v>
      </c>
      <c r="J186" s="318">
        <f t="shared" si="29"/>
        <v>0</v>
      </c>
      <c r="K186" s="319">
        <f>J186*MAX('Master Lot Table'!F186/500,1)</f>
        <v>0</v>
      </c>
    </row>
    <row r="187" spans="2:11" s="287" customFormat="1" ht="13.5">
      <c r="B187" s="320" t="s">
        <v>6</v>
      </c>
      <c r="C187" s="289"/>
      <c r="D187" s="227"/>
      <c r="E187" s="290">
        <f>'Master Lot Table'!Y187+'Master Lot Table'!Z187</f>
        <v>0</v>
      </c>
      <c r="F187" s="289"/>
      <c r="G187" s="321"/>
      <c r="H187" s="235">
        <f t="shared" si="27"/>
        <v>0</v>
      </c>
      <c r="I187" s="235">
        <f t="shared" si="28"/>
        <v>0</v>
      </c>
      <c r="J187" s="235">
        <f t="shared" si="29"/>
        <v>0</v>
      </c>
      <c r="K187" s="322">
        <f>J187*MAX('Master Lot Table'!F187/500,1)</f>
        <v>0</v>
      </c>
    </row>
    <row r="188" spans="2:11" s="287" customFormat="1" ht="13.5">
      <c r="B188" s="313" t="s">
        <v>6</v>
      </c>
      <c r="C188" s="314"/>
      <c r="D188" s="315"/>
      <c r="E188" s="316">
        <f>'Master Lot Table'!Y188+'Master Lot Table'!Z188</f>
        <v>0</v>
      </c>
      <c r="F188" s="314"/>
      <c r="G188" s="317"/>
      <c r="H188" s="318">
        <f t="shared" si="27"/>
        <v>0</v>
      </c>
      <c r="I188" s="318">
        <f t="shared" si="28"/>
        <v>0</v>
      </c>
      <c r="J188" s="318">
        <f t="shared" si="29"/>
        <v>0</v>
      </c>
      <c r="K188" s="319">
        <f>J188*MAX('Master Lot Table'!F188/500,1)</f>
        <v>0</v>
      </c>
    </row>
    <row r="189" spans="2:11" s="287" customFormat="1" ht="13.5">
      <c r="B189" s="320" t="s">
        <v>6</v>
      </c>
      <c r="C189" s="289"/>
      <c r="D189" s="227"/>
      <c r="E189" s="290">
        <f>'Master Lot Table'!Y189+'Master Lot Table'!Z189</f>
        <v>0</v>
      </c>
      <c r="F189" s="289"/>
      <c r="G189" s="321"/>
      <c r="H189" s="235">
        <f t="shared" si="27"/>
        <v>0</v>
      </c>
      <c r="I189" s="235">
        <f t="shared" si="28"/>
        <v>0</v>
      </c>
      <c r="J189" s="235">
        <f t="shared" si="29"/>
        <v>0</v>
      </c>
      <c r="K189" s="322">
        <f>J189*MAX('Master Lot Table'!F189/500,1)</f>
        <v>0</v>
      </c>
    </row>
    <row r="190" spans="2:11" s="287" customFormat="1" ht="13.5">
      <c r="B190" s="313" t="s">
        <v>6</v>
      </c>
      <c r="C190" s="314"/>
      <c r="D190" s="315"/>
      <c r="E190" s="316">
        <f>'Master Lot Table'!Y190+'Master Lot Table'!Z190</f>
        <v>0</v>
      </c>
      <c r="F190" s="314"/>
      <c r="G190" s="317"/>
      <c r="H190" s="318">
        <f>F190*G190</f>
        <v>0</v>
      </c>
      <c r="I190" s="318">
        <f t="shared" si="28"/>
        <v>0</v>
      </c>
      <c r="J190" s="318">
        <f t="shared" si="29"/>
        <v>0</v>
      </c>
      <c r="K190" s="319">
        <f>J190*MAX('Master Lot Table'!F190/500,1)</f>
        <v>0</v>
      </c>
    </row>
    <row r="191" spans="2:11" s="287" customFormat="1" ht="13.5">
      <c r="B191" s="320" t="s">
        <v>6</v>
      </c>
      <c r="C191" s="289"/>
      <c r="D191" s="227"/>
      <c r="E191" s="290">
        <f>'Master Lot Table'!Y191+'Master Lot Table'!Z191</f>
        <v>0</v>
      </c>
      <c r="F191" s="289"/>
      <c r="G191" s="321"/>
      <c r="H191" s="235">
        <f aca="true" t="shared" si="30" ref="H191:H205">F191*G191</f>
        <v>0</v>
      </c>
      <c r="I191" s="235">
        <f t="shared" si="28"/>
        <v>0</v>
      </c>
      <c r="J191" s="235">
        <f t="shared" si="29"/>
        <v>0</v>
      </c>
      <c r="K191" s="322">
        <f>J191*MAX('Master Lot Table'!F191/500,1)</f>
        <v>0</v>
      </c>
    </row>
    <row r="192" spans="2:11" s="287" customFormat="1" ht="13.5">
      <c r="B192" s="313" t="s">
        <v>6</v>
      </c>
      <c r="C192" s="314"/>
      <c r="D192" s="315"/>
      <c r="E192" s="316">
        <f>'Master Lot Table'!Y192+'Master Lot Table'!Z192</f>
        <v>0</v>
      </c>
      <c r="F192" s="314"/>
      <c r="G192" s="317"/>
      <c r="H192" s="318">
        <f t="shared" si="30"/>
        <v>0</v>
      </c>
      <c r="I192" s="318">
        <f t="shared" si="28"/>
        <v>0</v>
      </c>
      <c r="J192" s="318">
        <f t="shared" si="29"/>
        <v>0</v>
      </c>
      <c r="K192" s="319">
        <f>J192*MAX('Master Lot Table'!F192/500,1)</f>
        <v>0</v>
      </c>
    </row>
    <row r="193" spans="2:11" s="287" customFormat="1" ht="13.5">
      <c r="B193" s="320" t="s">
        <v>6</v>
      </c>
      <c r="C193" s="289"/>
      <c r="D193" s="227"/>
      <c r="E193" s="290">
        <f>'Master Lot Table'!Y193+'Master Lot Table'!Z193</f>
        <v>0</v>
      </c>
      <c r="F193" s="289"/>
      <c r="G193" s="321"/>
      <c r="H193" s="235">
        <f t="shared" si="30"/>
        <v>0</v>
      </c>
      <c r="I193" s="235">
        <f t="shared" si="28"/>
        <v>0</v>
      </c>
      <c r="J193" s="235">
        <f t="shared" si="29"/>
        <v>0</v>
      </c>
      <c r="K193" s="322">
        <f>J193*MAX('Master Lot Table'!F193/500,1)</f>
        <v>0</v>
      </c>
    </row>
    <row r="194" spans="2:11" s="287" customFormat="1" ht="13.5">
      <c r="B194" s="313" t="s">
        <v>6</v>
      </c>
      <c r="C194" s="314"/>
      <c r="D194" s="315"/>
      <c r="E194" s="316">
        <f>'Master Lot Table'!Y194+'Master Lot Table'!Z194</f>
        <v>0</v>
      </c>
      <c r="F194" s="314"/>
      <c r="G194" s="317"/>
      <c r="H194" s="318">
        <f t="shared" si="30"/>
        <v>0</v>
      </c>
      <c r="I194" s="318">
        <f t="shared" si="28"/>
        <v>0</v>
      </c>
      <c r="J194" s="318">
        <f t="shared" si="29"/>
        <v>0</v>
      </c>
      <c r="K194" s="319">
        <f>J194*MAX('Master Lot Table'!F194/500,1)</f>
        <v>0</v>
      </c>
    </row>
    <row r="195" spans="2:11" s="287" customFormat="1" ht="13.5">
      <c r="B195" s="320" t="s">
        <v>6</v>
      </c>
      <c r="C195" s="289"/>
      <c r="D195" s="227"/>
      <c r="E195" s="290">
        <f>'Master Lot Table'!Y195+'Master Lot Table'!Z195</f>
        <v>0</v>
      </c>
      <c r="F195" s="289"/>
      <c r="G195" s="321"/>
      <c r="H195" s="235">
        <f t="shared" si="30"/>
        <v>0</v>
      </c>
      <c r="I195" s="235">
        <f t="shared" si="28"/>
        <v>0</v>
      </c>
      <c r="J195" s="235">
        <f t="shared" si="29"/>
        <v>0</v>
      </c>
      <c r="K195" s="322">
        <f>J195*MAX('Master Lot Table'!F195/500,1)</f>
        <v>0</v>
      </c>
    </row>
    <row r="196" spans="2:11" s="287" customFormat="1" ht="13.5">
      <c r="B196" s="313" t="s">
        <v>6</v>
      </c>
      <c r="C196" s="314"/>
      <c r="D196" s="315"/>
      <c r="E196" s="316">
        <f>'Master Lot Table'!Y196+'Master Lot Table'!Z196</f>
        <v>0</v>
      </c>
      <c r="F196" s="314"/>
      <c r="G196" s="317"/>
      <c r="H196" s="318">
        <f t="shared" si="30"/>
        <v>0</v>
      </c>
      <c r="I196" s="318">
        <f t="shared" si="28"/>
        <v>0</v>
      </c>
      <c r="J196" s="318">
        <f t="shared" si="29"/>
        <v>0</v>
      </c>
      <c r="K196" s="319">
        <f>J196*MAX('Master Lot Table'!F196/500,1)</f>
        <v>0</v>
      </c>
    </row>
    <row r="197" spans="2:11" s="287" customFormat="1" ht="13.5">
      <c r="B197" s="320" t="s">
        <v>6</v>
      </c>
      <c r="C197" s="289"/>
      <c r="D197" s="227"/>
      <c r="E197" s="290">
        <f>'Master Lot Table'!Y197+'Master Lot Table'!Z197</f>
        <v>0</v>
      </c>
      <c r="F197" s="289"/>
      <c r="G197" s="321"/>
      <c r="H197" s="235">
        <f t="shared" si="30"/>
        <v>0</v>
      </c>
      <c r="I197" s="235">
        <f t="shared" si="28"/>
        <v>0</v>
      </c>
      <c r="J197" s="235">
        <f t="shared" si="29"/>
        <v>0</v>
      </c>
      <c r="K197" s="322">
        <f>J197*MAX('Master Lot Table'!F197/500,1)</f>
        <v>0</v>
      </c>
    </row>
    <row r="198" spans="2:11" s="287" customFormat="1" ht="13.5">
      <c r="B198" s="313" t="s">
        <v>6</v>
      </c>
      <c r="C198" s="314"/>
      <c r="D198" s="315"/>
      <c r="E198" s="316">
        <f>'Master Lot Table'!Y198+'Master Lot Table'!Z198</f>
        <v>0</v>
      </c>
      <c r="F198" s="314"/>
      <c r="G198" s="317"/>
      <c r="H198" s="318">
        <f t="shared" si="30"/>
        <v>0</v>
      </c>
      <c r="I198" s="318">
        <f t="shared" si="28"/>
        <v>0</v>
      </c>
      <c r="J198" s="318">
        <f t="shared" si="29"/>
        <v>0</v>
      </c>
      <c r="K198" s="319">
        <f>J198*MAX('Master Lot Table'!F198/500,1)</f>
        <v>0</v>
      </c>
    </row>
    <row r="199" spans="2:11" s="287" customFormat="1" ht="13.5">
      <c r="B199" s="320" t="s">
        <v>6</v>
      </c>
      <c r="C199" s="289"/>
      <c r="D199" s="227"/>
      <c r="E199" s="290">
        <f>'Master Lot Table'!Y199+'Master Lot Table'!Z199</f>
        <v>0</v>
      </c>
      <c r="F199" s="289"/>
      <c r="G199" s="321"/>
      <c r="H199" s="235">
        <f t="shared" si="30"/>
        <v>0</v>
      </c>
      <c r="I199" s="235">
        <f t="shared" si="28"/>
        <v>0</v>
      </c>
      <c r="J199" s="235">
        <f t="shared" si="29"/>
        <v>0</v>
      </c>
      <c r="K199" s="322">
        <f>J199*MAX('Master Lot Table'!F199/500,1)</f>
        <v>0</v>
      </c>
    </row>
    <row r="200" spans="2:11" s="287" customFormat="1" ht="13.5">
      <c r="B200" s="313" t="s">
        <v>6</v>
      </c>
      <c r="C200" s="314"/>
      <c r="D200" s="315"/>
      <c r="E200" s="316">
        <f>'Master Lot Table'!Y200+'Master Lot Table'!Z200</f>
        <v>0</v>
      </c>
      <c r="F200" s="314"/>
      <c r="G200" s="317"/>
      <c r="H200" s="318">
        <f t="shared" si="30"/>
        <v>0</v>
      </c>
      <c r="I200" s="318">
        <f t="shared" si="28"/>
        <v>0</v>
      </c>
      <c r="J200" s="318">
        <f t="shared" si="29"/>
        <v>0</v>
      </c>
      <c r="K200" s="319">
        <f>J200*MAX('Master Lot Table'!F200/500,1)</f>
        <v>0</v>
      </c>
    </row>
    <row r="201" spans="2:11" s="287" customFormat="1" ht="13.5">
      <c r="B201" s="320" t="s">
        <v>6</v>
      </c>
      <c r="C201" s="289"/>
      <c r="D201" s="227"/>
      <c r="E201" s="290">
        <f>'Master Lot Table'!Y201+'Master Lot Table'!Z201</f>
        <v>0</v>
      </c>
      <c r="F201" s="289"/>
      <c r="G201" s="321"/>
      <c r="H201" s="235">
        <f t="shared" si="30"/>
        <v>0</v>
      </c>
      <c r="I201" s="235">
        <f t="shared" si="28"/>
        <v>0</v>
      </c>
      <c r="J201" s="235">
        <f t="shared" si="29"/>
        <v>0</v>
      </c>
      <c r="K201" s="322">
        <f>J201*MAX('Master Lot Table'!F201/500,1)</f>
        <v>0</v>
      </c>
    </row>
    <row r="202" spans="2:11" s="287" customFormat="1" ht="13.5">
      <c r="B202" s="313" t="s">
        <v>6</v>
      </c>
      <c r="C202" s="314"/>
      <c r="D202" s="315"/>
      <c r="E202" s="316">
        <f>'Master Lot Table'!Y202+'Master Lot Table'!Z202</f>
        <v>0</v>
      </c>
      <c r="F202" s="314"/>
      <c r="G202" s="317"/>
      <c r="H202" s="318">
        <f t="shared" si="30"/>
        <v>0</v>
      </c>
      <c r="I202" s="318">
        <f t="shared" si="28"/>
        <v>0</v>
      </c>
      <c r="J202" s="318">
        <f t="shared" si="29"/>
        <v>0</v>
      </c>
      <c r="K202" s="319">
        <f>J202*MAX('Master Lot Table'!F202/500,1)</f>
        <v>0</v>
      </c>
    </row>
    <row r="203" spans="2:11" s="287" customFormat="1" ht="13.5">
      <c r="B203" s="320" t="s">
        <v>6</v>
      </c>
      <c r="C203" s="289"/>
      <c r="D203" s="227"/>
      <c r="E203" s="290">
        <f>'Master Lot Table'!Y203+'Master Lot Table'!Z203</f>
        <v>0</v>
      </c>
      <c r="F203" s="289"/>
      <c r="G203" s="321"/>
      <c r="H203" s="235">
        <f t="shared" si="30"/>
        <v>0</v>
      </c>
      <c r="I203" s="235">
        <f t="shared" si="28"/>
        <v>0</v>
      </c>
      <c r="J203" s="235">
        <f t="shared" si="29"/>
        <v>0</v>
      </c>
      <c r="K203" s="322">
        <f>J203*MAX('Master Lot Table'!F203/500,1)</f>
        <v>0</v>
      </c>
    </row>
    <row r="204" spans="2:11" s="287" customFormat="1" ht="13.5">
      <c r="B204" s="313" t="s">
        <v>6</v>
      </c>
      <c r="C204" s="314"/>
      <c r="D204" s="315"/>
      <c r="E204" s="316">
        <f>'Master Lot Table'!Y204+'Master Lot Table'!Z204</f>
        <v>0</v>
      </c>
      <c r="F204" s="314"/>
      <c r="G204" s="317"/>
      <c r="H204" s="318">
        <f t="shared" si="30"/>
        <v>0</v>
      </c>
      <c r="I204" s="318">
        <f t="shared" si="28"/>
        <v>0</v>
      </c>
      <c r="J204" s="318">
        <f t="shared" si="29"/>
        <v>0</v>
      </c>
      <c r="K204" s="319">
        <f>J204*MAX('Master Lot Table'!F204/500,1)</f>
        <v>0</v>
      </c>
    </row>
    <row r="205" spans="2:11" s="287" customFormat="1" ht="13.5">
      <c r="B205" s="320" t="s">
        <v>6</v>
      </c>
      <c r="C205" s="289"/>
      <c r="D205" s="227"/>
      <c r="E205" s="290">
        <f>'Master Lot Table'!Y205+'Master Lot Table'!Z205</f>
        <v>0</v>
      </c>
      <c r="F205" s="289"/>
      <c r="G205" s="321"/>
      <c r="H205" s="235">
        <f t="shared" si="30"/>
        <v>0</v>
      </c>
      <c r="I205" s="235">
        <f t="shared" si="28"/>
        <v>0</v>
      </c>
      <c r="J205" s="235">
        <f t="shared" si="29"/>
        <v>0</v>
      </c>
      <c r="K205" s="322">
        <f>J205*MAX('Master Lot Table'!F205/500,1)</f>
        <v>0</v>
      </c>
    </row>
    <row r="206" spans="5:11" s="287" customFormat="1" ht="13.5">
      <c r="E206" s="295">
        <f>SUM(E6:E205)</f>
        <v>0</v>
      </c>
      <c r="F206" s="323">
        <f>SUM(F6:F205)</f>
        <v>0</v>
      </c>
      <c r="H206" s="324">
        <f>SUM(H6:H205)</f>
        <v>0</v>
      </c>
      <c r="I206" s="325">
        <f>SUM(I6:I205)</f>
        <v>0</v>
      </c>
      <c r="J206" s="325">
        <f>SUM(J6:J205)</f>
        <v>0</v>
      </c>
      <c r="K206" s="323">
        <f>SUM(K6:K205)</f>
        <v>0</v>
      </c>
    </row>
  </sheetData>
  <sheetProtection sheet="1" objects="1" scenarios="1" formatCells="0" formatColumns="0" formatRows="0"/>
  <mergeCells count="2">
    <mergeCell ref="B2:F2"/>
    <mergeCell ref="B3:F3"/>
  </mergeCells>
  <dataValidations count="4">
    <dataValidation type="whole" allowBlank="1" showInputMessage="1" showErrorMessage="1" errorTitle="Invalid Value" error="Must be between 0 and 100, inclusive or blank." sqref="C6:C205">
      <formula1>0</formula1>
      <formula2>100</formula2>
    </dataValidation>
    <dataValidation type="whole" operator="greaterThanOrEqual" allowBlank="1" showInputMessage="1" showErrorMessage="1" errorTitle="Invalid Value" error="Must be greater than or equal to 0 or blank." sqref="F6:F205">
      <formula1>0</formula1>
    </dataValidation>
    <dataValidation type="decimal" operator="greaterThanOrEqual" allowBlank="1" showInputMessage="1" showErrorMessage="1" errorTitle="Invalid Value" error="Must be greater than or equal to 0 or blank." sqref="G6:G205">
      <formula1>0</formula1>
    </dataValidation>
    <dataValidation type="list" allowBlank="1" showInputMessage="1" showErrorMessage="1" sqref="B6:B205">
      <formula1>BuildingType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2:I18"/>
  <sheetViews>
    <sheetView showGridLines="0" workbookViewId="0" topLeftCell="A1">
      <selection activeCell="H37" sqref="H37"/>
    </sheetView>
  </sheetViews>
  <sheetFormatPr defaultColWidth="9.140625" defaultRowHeight="12.75"/>
  <cols>
    <col min="1" max="1" width="1.421875" style="1" customWidth="1"/>
    <col min="2" max="2" width="19.421875" style="1" bestFit="1" customWidth="1"/>
    <col min="3" max="3" width="9.28125" style="1" customWidth="1"/>
    <col min="4" max="4" width="3.57421875" style="1" customWidth="1"/>
    <col min="5" max="5" width="20.7109375" style="1" bestFit="1" customWidth="1"/>
    <col min="6" max="6" width="9.28125" style="1" customWidth="1"/>
    <col min="7" max="7" width="3.57421875" style="1" customWidth="1"/>
    <col min="8" max="8" width="33.140625" style="1" bestFit="1" customWidth="1"/>
    <col min="9" max="9" width="9.28125" style="1" customWidth="1"/>
    <col min="10" max="16384" width="9.140625" style="1" customWidth="1"/>
  </cols>
  <sheetData>
    <row r="1" ht="7.5" customHeight="1" thickBot="1"/>
    <row r="2" spans="2:7" ht="21">
      <c r="B2" s="468" t="s">
        <v>59</v>
      </c>
      <c r="C2" s="469"/>
      <c r="D2" s="469"/>
      <c r="E2" s="469"/>
      <c r="F2" s="469"/>
      <c r="G2" s="470"/>
    </row>
    <row r="3" spans="2:7" ht="15.75" thickBot="1">
      <c r="B3" s="425" t="s">
        <v>265</v>
      </c>
      <c r="C3" s="420"/>
      <c r="D3" s="420"/>
      <c r="E3" s="420"/>
      <c r="F3" s="420"/>
      <c r="G3" s="421"/>
    </row>
    <row r="5" spans="2:9" s="18" customFormat="1" ht="15">
      <c r="B5" s="466" t="s">
        <v>105</v>
      </c>
      <c r="C5" s="467"/>
      <c r="E5" s="466" t="s">
        <v>95</v>
      </c>
      <c r="F5" s="467"/>
      <c r="H5" s="466" t="s">
        <v>96</v>
      </c>
      <c r="I5" s="467"/>
    </row>
    <row r="6" spans="2:9" s="41" customFormat="1" ht="13.5">
      <c r="B6" s="71" t="s">
        <v>106</v>
      </c>
      <c r="C6" s="72">
        <f>'Master Lot Table'!U206+'Master Lot Table'!V206+'Master Lot Table'!W206</f>
        <v>0</v>
      </c>
      <c r="E6" s="71" t="s">
        <v>98</v>
      </c>
      <c r="F6" s="72">
        <f>'Master Lot Table'!Y206-C11</f>
        <v>0</v>
      </c>
      <c r="H6" s="71" t="s">
        <v>97</v>
      </c>
      <c r="I6" s="134">
        <f>IF('Master Lot Table'!Y206,'Master Lot Table'!AE206/'Master Lot Table'!Y206,0)</f>
        <v>0</v>
      </c>
    </row>
    <row r="7" spans="2:9" s="41" customFormat="1" ht="13.5">
      <c r="B7" s="37" t="s">
        <v>320</v>
      </c>
      <c r="C7" s="9">
        <f>'Master Lot Table'!U206+'Master Lot Table'!V206+'Master Lot Table'!W206+Vendors!J16</f>
        <v>0</v>
      </c>
      <c r="E7" s="37" t="s">
        <v>111</v>
      </c>
      <c r="F7" s="9">
        <f>'Master Lot Table'!AA206-C13-C8</f>
        <v>0</v>
      </c>
      <c r="H7" s="37" t="s">
        <v>325</v>
      </c>
      <c r="I7" s="135">
        <f>IF('Master Lot Table'!Y206,('Master Lot Table'!AE206+Vendors!J16)/'Master Lot Table'!Y206,0)</f>
        <v>0</v>
      </c>
    </row>
    <row r="8" spans="2:9" s="41" customFormat="1" ht="13.5">
      <c r="B8" s="71" t="s">
        <v>82</v>
      </c>
      <c r="C8" s="72">
        <f>'Master Lot Table'!X206</f>
        <v>0</v>
      </c>
      <c r="E8" s="71" t="s">
        <v>99</v>
      </c>
      <c r="F8" s="72">
        <f>'Resource Sales'!H206-C6</f>
        <v>0</v>
      </c>
      <c r="H8" s="71" t="s">
        <v>326</v>
      </c>
      <c r="I8" s="134">
        <f>IF('Master Lot Table'!Y206,('Master Lot Table'!AE206+(C8*I13))/'Master Lot Table'!Y206,0)</f>
        <v>0</v>
      </c>
    </row>
    <row r="9" spans="2:9" s="41" customFormat="1" ht="13.5">
      <c r="B9" s="132" t="s">
        <v>322</v>
      </c>
      <c r="C9" s="9">
        <f>C6+C8*I13</f>
        <v>0</v>
      </c>
      <c r="E9" s="37" t="s">
        <v>323</v>
      </c>
      <c r="F9" s="9">
        <f>'Resource Sales'!H206-C7</f>
        <v>0</v>
      </c>
      <c r="H9" s="37" t="s">
        <v>327</v>
      </c>
      <c r="I9" s="135">
        <f>IF('Master Lot Table'!Y206,('Master Lot Table'!AE206+(C8*I13)+Vendors!J16)/'Master Lot Table'!Y206,0)</f>
        <v>0</v>
      </c>
    </row>
    <row r="10" spans="2:9" s="41" customFormat="1" ht="15">
      <c r="B10" s="73" t="s">
        <v>321</v>
      </c>
      <c r="C10" s="72">
        <f>C7+C8*I13</f>
        <v>0</v>
      </c>
      <c r="E10" s="465"/>
      <c r="F10" s="465"/>
      <c r="H10" s="71" t="s">
        <v>199</v>
      </c>
      <c r="I10" s="134">
        <f>IF('Master Lot Table'!Y206,'Master Lot Table'!X206/'Master Lot Table'!Y206,0)</f>
        <v>0</v>
      </c>
    </row>
    <row r="11" spans="2:9" s="41" customFormat="1" ht="13.5">
      <c r="B11" s="37" t="s">
        <v>103</v>
      </c>
      <c r="C11" s="9">
        <f>'Master Lot Table'!Y206-'Resource Sales'!I206</f>
        <v>0</v>
      </c>
      <c r="F11" s="133"/>
      <c r="H11" s="37" t="s">
        <v>100</v>
      </c>
      <c r="I11" s="135">
        <f>IF('Master Lot Table'!Z206,'Master Lot Table'!AD206/'Master Lot Table'!Z206,"")</f>
      </c>
    </row>
    <row r="12" spans="2:9" s="41" customFormat="1" ht="13.5">
      <c r="B12" s="71" t="s">
        <v>101</v>
      </c>
      <c r="C12" s="72">
        <f>'Master Lot Table'!Z206-'Resource Sales'!J206</f>
        <v>0</v>
      </c>
      <c r="F12" s="133"/>
      <c r="H12" s="71" t="s">
        <v>328</v>
      </c>
      <c r="I12" s="134">
        <f>IF('Master Lot Table'!Z206,('Master Lot Table'!AD206+Vendors!J16)/'Master Lot Table'!Z206,"")</f>
      </c>
    </row>
    <row r="13" spans="2:9" s="41" customFormat="1" ht="13.5">
      <c r="B13" s="37" t="s">
        <v>110</v>
      </c>
      <c r="C13" s="9">
        <f>'Master Lot Table'!AA206-'Resource Sales'!K206</f>
        <v>0</v>
      </c>
      <c r="H13" s="37" t="s">
        <v>107</v>
      </c>
      <c r="I13" s="135">
        <f>IF('Master Lot Table'!AA206,'Master Lot Table'!AD206/'Master Lot Table'!AA206,'Master Lot Table'!L3)</f>
        <v>0</v>
      </c>
    </row>
    <row r="14" spans="2:9" ht="15">
      <c r="B14" s="71" t="s">
        <v>104</v>
      </c>
      <c r="C14" s="72">
        <f>'Resource Sales'!H206</f>
        <v>0</v>
      </c>
      <c r="H14" s="71" t="s">
        <v>329</v>
      </c>
      <c r="I14" s="134">
        <f>IF('Master Lot Table'!AA206,('Master Lot Table'!AD206+Vendors!J16)/'Master Lot Table'!AA206,"")</f>
      </c>
    </row>
    <row r="15" spans="2:9" ht="15">
      <c r="B15" s="41"/>
      <c r="C15" s="41"/>
      <c r="H15" s="37" t="s">
        <v>102</v>
      </c>
      <c r="I15" s="135">
        <f>IF('Master Lot Table'!Y206+'Master Lot Table'!AA206,C6/('Master Lot Table'!Y206+'Master Lot Table'!AA206),"")</f>
      </c>
    </row>
    <row r="16" spans="8:9" ht="15">
      <c r="H16" s="71" t="s">
        <v>330</v>
      </c>
      <c r="I16" s="134">
        <f>IF('Master Lot Table'!Y206+'Master Lot Table'!AA206,C7/('Master Lot Table'!Y206+'Master Lot Table'!AA206),"")</f>
      </c>
    </row>
    <row r="17" spans="8:9" ht="15">
      <c r="H17" s="37" t="s">
        <v>324</v>
      </c>
      <c r="I17" s="135">
        <f>IF('Master Lot Table'!Y206+'Master Lot Table'!AA206,(C6+(C8*I13))/('Master Lot Table'!Y206+'Master Lot Table'!AA206),"")</f>
      </c>
    </row>
    <row r="18" spans="8:9" ht="15">
      <c r="H18" s="71" t="s">
        <v>331</v>
      </c>
      <c r="I18" s="134">
        <f>IF('Master Lot Table'!Y206+'Master Lot Table'!AA206,(C7+(C8*I13))/('Master Lot Table'!Y206+'Master Lot Table'!AA206),"")</f>
      </c>
    </row>
  </sheetData>
  <sheetProtection sheet="1" objects="1" scenarios="1" formatCells="0" formatColumns="0" formatRows="0"/>
  <mergeCells count="6">
    <mergeCell ref="E10:F10"/>
    <mergeCell ref="H5:I5"/>
    <mergeCell ref="B2:G2"/>
    <mergeCell ref="B3:G3"/>
    <mergeCell ref="B5:C5"/>
    <mergeCell ref="E5:F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B2:P2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421875" style="10" customWidth="1"/>
    <col min="2" max="2" width="5.8515625" style="10" bestFit="1" customWidth="1"/>
    <col min="3" max="17" width="14.28125" style="10" customWidth="1"/>
    <col min="18" max="16384" width="9.140625" style="10" customWidth="1"/>
  </cols>
  <sheetData>
    <row r="1" ht="7.5" customHeight="1" thickBot="1"/>
    <row r="2" spans="2:7" ht="21">
      <c r="B2" s="472" t="s">
        <v>238</v>
      </c>
      <c r="C2" s="473"/>
      <c r="D2" s="473"/>
      <c r="E2" s="473"/>
      <c r="F2" s="473"/>
      <c r="G2" s="474"/>
    </row>
    <row r="3" spans="2:7" ht="15.75" thickBot="1">
      <c r="B3" s="425" t="s">
        <v>239</v>
      </c>
      <c r="C3" s="420"/>
      <c r="D3" s="420"/>
      <c r="E3" s="420"/>
      <c r="F3" s="420"/>
      <c r="G3" s="421"/>
    </row>
    <row r="5" spans="2:16" s="17" customFormat="1" ht="15">
      <c r="B5" s="471" t="s">
        <v>224</v>
      </c>
      <c r="C5" s="106" t="s">
        <v>240</v>
      </c>
      <c r="D5" s="106" t="s">
        <v>240</v>
      </c>
      <c r="E5" s="106" t="s">
        <v>240</v>
      </c>
      <c r="F5" s="106" t="s">
        <v>240</v>
      </c>
      <c r="G5" s="106" t="s">
        <v>240</v>
      </c>
      <c r="H5" s="106" t="s">
        <v>240</v>
      </c>
      <c r="I5" s="106" t="s">
        <v>240</v>
      </c>
      <c r="J5" s="106" t="s">
        <v>240</v>
      </c>
      <c r="K5" s="106" t="s">
        <v>240</v>
      </c>
      <c r="L5" s="106" t="s">
        <v>240</v>
      </c>
      <c r="M5" s="106" t="s">
        <v>240</v>
      </c>
      <c r="N5" s="106" t="s">
        <v>240</v>
      </c>
      <c r="O5" s="106" t="s">
        <v>240</v>
      </c>
      <c r="P5" s="107" t="s">
        <v>240</v>
      </c>
    </row>
    <row r="6" spans="2:16" s="99" customFormat="1" ht="13.5">
      <c r="B6" s="471"/>
      <c r="C6" s="108" t="s">
        <v>237</v>
      </c>
      <c r="D6" s="108" t="s">
        <v>237</v>
      </c>
      <c r="E6" s="108" t="s">
        <v>237</v>
      </c>
      <c r="F6" s="108" t="s">
        <v>237</v>
      </c>
      <c r="G6" s="108" t="s">
        <v>237</v>
      </c>
      <c r="H6" s="108" t="s">
        <v>237</v>
      </c>
      <c r="I6" s="108" t="s">
        <v>237</v>
      </c>
      <c r="J6" s="108" t="s">
        <v>237</v>
      </c>
      <c r="K6" s="108" t="s">
        <v>237</v>
      </c>
      <c r="L6" s="108" t="s">
        <v>237</v>
      </c>
      <c r="M6" s="108" t="s">
        <v>237</v>
      </c>
      <c r="N6" s="108" t="s">
        <v>237</v>
      </c>
      <c r="O6" s="108" t="s">
        <v>237</v>
      </c>
      <c r="P6" s="109" t="s">
        <v>237</v>
      </c>
    </row>
    <row r="7" spans="2:16" s="40" customFormat="1" ht="12.75" customHeight="1">
      <c r="B7" s="100">
        <v>1</v>
      </c>
      <c r="C7" s="101">
        <f aca="true" t="shared" si="0" ref="C7:P22">IF(ISBLANK(C$5),"",TEXT(HLOOKUP(C$5,MasterLot,$B7+1,FALSE),VLOOKUP(C$6,FormattingStylesData,2,FALSE)))</f>
      </c>
      <c r="D7" s="101">
        <f t="shared" si="0"/>
      </c>
      <c r="E7" s="101">
        <f t="shared" si="0"/>
      </c>
      <c r="F7" s="101">
        <f t="shared" si="0"/>
      </c>
      <c r="G7" s="101">
        <f t="shared" si="0"/>
      </c>
      <c r="H7" s="101">
        <f t="shared" si="0"/>
      </c>
      <c r="I7" s="101">
        <f t="shared" si="0"/>
      </c>
      <c r="J7" s="102">
        <f t="shared" si="0"/>
      </c>
      <c r="K7" s="102">
        <f t="shared" si="0"/>
      </c>
      <c r="L7" s="102">
        <f t="shared" si="0"/>
      </c>
      <c r="M7" s="102">
        <f t="shared" si="0"/>
      </c>
      <c r="N7" s="102">
        <f t="shared" si="0"/>
      </c>
      <c r="O7" s="102">
        <f t="shared" si="0"/>
      </c>
      <c r="P7" s="103">
        <f t="shared" si="0"/>
      </c>
    </row>
    <row r="8" spans="2:16" s="40" customFormat="1" ht="13.5">
      <c r="B8" s="104">
        <f>B7+1</f>
        <v>2</v>
      </c>
      <c r="C8" s="105">
        <f t="shared" si="0"/>
      </c>
      <c r="D8" s="105">
        <f t="shared" si="0"/>
      </c>
      <c r="E8" s="105">
        <f t="shared" si="0"/>
      </c>
      <c r="F8" s="105">
        <f t="shared" si="0"/>
      </c>
      <c r="G8" s="105">
        <f t="shared" si="0"/>
      </c>
      <c r="H8" s="105">
        <f t="shared" si="0"/>
      </c>
      <c r="I8" s="105">
        <f t="shared" si="0"/>
      </c>
      <c r="J8" s="38">
        <f t="shared" si="0"/>
      </c>
      <c r="K8" s="38">
        <f t="shared" si="0"/>
      </c>
      <c r="L8" s="38">
        <f t="shared" si="0"/>
      </c>
      <c r="M8" s="38">
        <f t="shared" si="0"/>
      </c>
      <c r="N8" s="38">
        <f t="shared" si="0"/>
      </c>
      <c r="O8" s="38">
        <f t="shared" si="0"/>
      </c>
      <c r="P8" s="75">
        <f t="shared" si="0"/>
      </c>
    </row>
    <row r="9" spans="2:16" s="40" customFormat="1" ht="13.5">
      <c r="B9" s="100">
        <f aca="true" t="shared" si="1" ref="B9:B31">B8+1</f>
        <v>3</v>
      </c>
      <c r="C9" s="101">
        <f t="shared" si="0"/>
      </c>
      <c r="D9" s="101">
        <f t="shared" si="0"/>
      </c>
      <c r="E9" s="101">
        <f t="shared" si="0"/>
      </c>
      <c r="F9" s="101">
        <f t="shared" si="0"/>
      </c>
      <c r="G9" s="101">
        <f t="shared" si="0"/>
      </c>
      <c r="H9" s="101">
        <f t="shared" si="0"/>
      </c>
      <c r="I9" s="101">
        <f t="shared" si="0"/>
      </c>
      <c r="J9" s="102">
        <f t="shared" si="0"/>
      </c>
      <c r="K9" s="102">
        <f t="shared" si="0"/>
      </c>
      <c r="L9" s="102">
        <f t="shared" si="0"/>
      </c>
      <c r="M9" s="102">
        <f t="shared" si="0"/>
      </c>
      <c r="N9" s="102">
        <f t="shared" si="0"/>
      </c>
      <c r="O9" s="102">
        <f t="shared" si="0"/>
      </c>
      <c r="P9" s="103">
        <f t="shared" si="0"/>
      </c>
    </row>
    <row r="10" spans="2:16" s="40" customFormat="1" ht="13.5">
      <c r="B10" s="104">
        <f t="shared" si="1"/>
        <v>4</v>
      </c>
      <c r="C10" s="105">
        <f t="shared" si="0"/>
      </c>
      <c r="D10" s="105">
        <f t="shared" si="0"/>
      </c>
      <c r="E10" s="105">
        <f t="shared" si="0"/>
      </c>
      <c r="F10" s="105">
        <f t="shared" si="0"/>
      </c>
      <c r="G10" s="105">
        <f t="shared" si="0"/>
      </c>
      <c r="H10" s="105">
        <f t="shared" si="0"/>
      </c>
      <c r="I10" s="105">
        <f t="shared" si="0"/>
      </c>
      <c r="J10" s="38">
        <f t="shared" si="0"/>
      </c>
      <c r="K10" s="38">
        <f t="shared" si="0"/>
      </c>
      <c r="L10" s="38">
        <f t="shared" si="0"/>
      </c>
      <c r="M10" s="38">
        <f t="shared" si="0"/>
      </c>
      <c r="N10" s="38">
        <f t="shared" si="0"/>
      </c>
      <c r="O10" s="38">
        <f t="shared" si="0"/>
      </c>
      <c r="P10" s="75">
        <f t="shared" si="0"/>
      </c>
    </row>
    <row r="11" spans="2:16" s="40" customFormat="1" ht="13.5">
      <c r="B11" s="100">
        <f t="shared" si="1"/>
        <v>5</v>
      </c>
      <c r="C11" s="101">
        <f t="shared" si="0"/>
      </c>
      <c r="D11" s="101">
        <f t="shared" si="0"/>
      </c>
      <c r="E11" s="101">
        <f t="shared" si="0"/>
      </c>
      <c r="F11" s="101">
        <f t="shared" si="0"/>
      </c>
      <c r="G11" s="101">
        <f t="shared" si="0"/>
      </c>
      <c r="H11" s="101">
        <f t="shared" si="0"/>
      </c>
      <c r="I11" s="101">
        <f t="shared" si="0"/>
      </c>
      <c r="J11" s="102">
        <f t="shared" si="0"/>
      </c>
      <c r="K11" s="102">
        <f t="shared" si="0"/>
      </c>
      <c r="L11" s="102">
        <f t="shared" si="0"/>
      </c>
      <c r="M11" s="102">
        <f t="shared" si="0"/>
      </c>
      <c r="N11" s="102">
        <f t="shared" si="0"/>
      </c>
      <c r="O11" s="102">
        <f t="shared" si="0"/>
      </c>
      <c r="P11" s="103">
        <f t="shared" si="0"/>
      </c>
    </row>
    <row r="12" spans="2:16" s="40" customFormat="1" ht="13.5">
      <c r="B12" s="104">
        <f t="shared" si="1"/>
        <v>6</v>
      </c>
      <c r="C12" s="105">
        <f t="shared" si="0"/>
      </c>
      <c r="D12" s="105">
        <f t="shared" si="0"/>
      </c>
      <c r="E12" s="105">
        <f t="shared" si="0"/>
      </c>
      <c r="F12" s="105">
        <f t="shared" si="0"/>
      </c>
      <c r="G12" s="105">
        <f t="shared" si="0"/>
      </c>
      <c r="H12" s="105">
        <f t="shared" si="0"/>
      </c>
      <c r="I12" s="105">
        <f t="shared" si="0"/>
      </c>
      <c r="J12" s="38">
        <f t="shared" si="0"/>
      </c>
      <c r="K12" s="38">
        <f t="shared" si="0"/>
      </c>
      <c r="L12" s="38">
        <f t="shared" si="0"/>
      </c>
      <c r="M12" s="38">
        <f t="shared" si="0"/>
      </c>
      <c r="N12" s="38">
        <f t="shared" si="0"/>
      </c>
      <c r="O12" s="38">
        <f t="shared" si="0"/>
      </c>
      <c r="P12" s="75">
        <f t="shared" si="0"/>
      </c>
    </row>
    <row r="13" spans="2:16" s="40" customFormat="1" ht="13.5">
      <c r="B13" s="100">
        <f t="shared" si="1"/>
        <v>7</v>
      </c>
      <c r="C13" s="101">
        <f t="shared" si="0"/>
      </c>
      <c r="D13" s="101">
        <f t="shared" si="0"/>
      </c>
      <c r="E13" s="101">
        <f t="shared" si="0"/>
      </c>
      <c r="F13" s="101">
        <f t="shared" si="0"/>
      </c>
      <c r="G13" s="101">
        <f t="shared" si="0"/>
      </c>
      <c r="H13" s="101">
        <f t="shared" si="0"/>
      </c>
      <c r="I13" s="101">
        <f t="shared" si="0"/>
      </c>
      <c r="J13" s="102">
        <f t="shared" si="0"/>
      </c>
      <c r="K13" s="102">
        <f t="shared" si="0"/>
      </c>
      <c r="L13" s="102">
        <f t="shared" si="0"/>
      </c>
      <c r="M13" s="102">
        <f t="shared" si="0"/>
      </c>
      <c r="N13" s="102">
        <f t="shared" si="0"/>
      </c>
      <c r="O13" s="102">
        <f t="shared" si="0"/>
      </c>
      <c r="P13" s="103">
        <f t="shared" si="0"/>
      </c>
    </row>
    <row r="14" spans="2:16" s="40" customFormat="1" ht="13.5">
      <c r="B14" s="104">
        <f t="shared" si="1"/>
        <v>8</v>
      </c>
      <c r="C14" s="105">
        <f t="shared" si="0"/>
      </c>
      <c r="D14" s="105">
        <f t="shared" si="0"/>
      </c>
      <c r="E14" s="105">
        <f t="shared" si="0"/>
      </c>
      <c r="F14" s="105">
        <f t="shared" si="0"/>
      </c>
      <c r="G14" s="105">
        <f t="shared" si="0"/>
      </c>
      <c r="H14" s="105">
        <f t="shared" si="0"/>
      </c>
      <c r="I14" s="105">
        <f t="shared" si="0"/>
      </c>
      <c r="J14" s="38">
        <f t="shared" si="0"/>
      </c>
      <c r="K14" s="38">
        <f t="shared" si="0"/>
      </c>
      <c r="L14" s="38">
        <f t="shared" si="0"/>
      </c>
      <c r="M14" s="38">
        <f t="shared" si="0"/>
      </c>
      <c r="N14" s="38">
        <f t="shared" si="0"/>
      </c>
      <c r="O14" s="38">
        <f t="shared" si="0"/>
      </c>
      <c r="P14" s="75">
        <f t="shared" si="0"/>
      </c>
    </row>
    <row r="15" spans="2:16" s="40" customFormat="1" ht="13.5">
      <c r="B15" s="100">
        <f t="shared" si="1"/>
        <v>9</v>
      </c>
      <c r="C15" s="101">
        <f t="shared" si="0"/>
      </c>
      <c r="D15" s="101">
        <f t="shared" si="0"/>
      </c>
      <c r="E15" s="101">
        <f t="shared" si="0"/>
      </c>
      <c r="F15" s="101">
        <f t="shared" si="0"/>
      </c>
      <c r="G15" s="101">
        <f t="shared" si="0"/>
      </c>
      <c r="H15" s="101">
        <f t="shared" si="0"/>
      </c>
      <c r="I15" s="101">
        <f t="shared" si="0"/>
      </c>
      <c r="J15" s="102">
        <f t="shared" si="0"/>
      </c>
      <c r="K15" s="102">
        <f t="shared" si="0"/>
      </c>
      <c r="L15" s="102">
        <f t="shared" si="0"/>
      </c>
      <c r="M15" s="102">
        <f t="shared" si="0"/>
      </c>
      <c r="N15" s="102">
        <f t="shared" si="0"/>
      </c>
      <c r="O15" s="102">
        <f t="shared" si="0"/>
      </c>
      <c r="P15" s="103">
        <f t="shared" si="0"/>
      </c>
    </row>
    <row r="16" spans="2:16" s="40" customFormat="1" ht="13.5">
      <c r="B16" s="104">
        <f t="shared" si="1"/>
        <v>10</v>
      </c>
      <c r="C16" s="105">
        <f t="shared" si="0"/>
      </c>
      <c r="D16" s="105">
        <f t="shared" si="0"/>
      </c>
      <c r="E16" s="105">
        <f t="shared" si="0"/>
      </c>
      <c r="F16" s="105">
        <f t="shared" si="0"/>
      </c>
      <c r="G16" s="105">
        <f t="shared" si="0"/>
      </c>
      <c r="H16" s="105">
        <f t="shared" si="0"/>
      </c>
      <c r="I16" s="105">
        <f t="shared" si="0"/>
      </c>
      <c r="J16" s="38">
        <f t="shared" si="0"/>
      </c>
      <c r="K16" s="38">
        <f t="shared" si="0"/>
      </c>
      <c r="L16" s="38">
        <f t="shared" si="0"/>
      </c>
      <c r="M16" s="38">
        <f t="shared" si="0"/>
      </c>
      <c r="N16" s="38">
        <f t="shared" si="0"/>
      </c>
      <c r="O16" s="38">
        <f t="shared" si="0"/>
      </c>
      <c r="P16" s="75">
        <f t="shared" si="0"/>
      </c>
    </row>
    <row r="17" spans="2:16" s="40" customFormat="1" ht="12.75" customHeight="1">
      <c r="B17" s="100">
        <f t="shared" si="1"/>
        <v>11</v>
      </c>
      <c r="C17" s="101">
        <f t="shared" si="0"/>
      </c>
      <c r="D17" s="101">
        <f t="shared" si="0"/>
      </c>
      <c r="E17" s="101">
        <f t="shared" si="0"/>
      </c>
      <c r="F17" s="101">
        <f t="shared" si="0"/>
      </c>
      <c r="G17" s="101">
        <f t="shared" si="0"/>
      </c>
      <c r="H17" s="101">
        <f t="shared" si="0"/>
      </c>
      <c r="I17" s="101">
        <f t="shared" si="0"/>
      </c>
      <c r="J17" s="102">
        <f t="shared" si="0"/>
      </c>
      <c r="K17" s="102">
        <f t="shared" si="0"/>
      </c>
      <c r="L17" s="102">
        <f t="shared" si="0"/>
      </c>
      <c r="M17" s="102">
        <f t="shared" si="0"/>
      </c>
      <c r="N17" s="102">
        <f t="shared" si="0"/>
      </c>
      <c r="O17" s="102">
        <f t="shared" si="0"/>
      </c>
      <c r="P17" s="103">
        <f t="shared" si="0"/>
      </c>
    </row>
    <row r="18" spans="2:16" s="40" customFormat="1" ht="13.5">
      <c r="B18" s="104">
        <f t="shared" si="1"/>
        <v>12</v>
      </c>
      <c r="C18" s="105">
        <f t="shared" si="0"/>
      </c>
      <c r="D18" s="105">
        <f t="shared" si="0"/>
      </c>
      <c r="E18" s="105">
        <f t="shared" si="0"/>
      </c>
      <c r="F18" s="105">
        <f t="shared" si="0"/>
      </c>
      <c r="G18" s="105">
        <f t="shared" si="0"/>
      </c>
      <c r="H18" s="105">
        <f t="shared" si="0"/>
      </c>
      <c r="I18" s="105">
        <f t="shared" si="0"/>
      </c>
      <c r="J18" s="38">
        <f t="shared" si="0"/>
      </c>
      <c r="K18" s="38">
        <f t="shared" si="0"/>
      </c>
      <c r="L18" s="38">
        <f t="shared" si="0"/>
      </c>
      <c r="M18" s="38">
        <f t="shared" si="0"/>
      </c>
      <c r="N18" s="38">
        <f t="shared" si="0"/>
      </c>
      <c r="O18" s="38">
        <f t="shared" si="0"/>
      </c>
      <c r="P18" s="75">
        <f t="shared" si="0"/>
      </c>
    </row>
    <row r="19" spans="2:16" s="40" customFormat="1" ht="13.5">
      <c r="B19" s="100">
        <f t="shared" si="1"/>
        <v>13</v>
      </c>
      <c r="C19" s="101">
        <f t="shared" si="0"/>
      </c>
      <c r="D19" s="101">
        <f t="shared" si="0"/>
      </c>
      <c r="E19" s="101">
        <f t="shared" si="0"/>
      </c>
      <c r="F19" s="101">
        <f t="shared" si="0"/>
      </c>
      <c r="G19" s="101">
        <f t="shared" si="0"/>
      </c>
      <c r="H19" s="101">
        <f t="shared" si="0"/>
      </c>
      <c r="I19" s="101">
        <f t="shared" si="0"/>
      </c>
      <c r="J19" s="102">
        <f t="shared" si="0"/>
      </c>
      <c r="K19" s="102">
        <f t="shared" si="0"/>
      </c>
      <c r="L19" s="102">
        <f t="shared" si="0"/>
      </c>
      <c r="M19" s="102">
        <f t="shared" si="0"/>
      </c>
      <c r="N19" s="102">
        <f t="shared" si="0"/>
      </c>
      <c r="O19" s="102">
        <f t="shared" si="0"/>
      </c>
      <c r="P19" s="103">
        <f t="shared" si="0"/>
      </c>
    </row>
    <row r="20" spans="2:16" s="40" customFormat="1" ht="13.5">
      <c r="B20" s="104">
        <f t="shared" si="1"/>
        <v>14</v>
      </c>
      <c r="C20" s="105">
        <f t="shared" si="0"/>
      </c>
      <c r="D20" s="105">
        <f t="shared" si="0"/>
      </c>
      <c r="E20" s="105">
        <f t="shared" si="0"/>
      </c>
      <c r="F20" s="105">
        <f t="shared" si="0"/>
      </c>
      <c r="G20" s="105">
        <f t="shared" si="0"/>
      </c>
      <c r="H20" s="105">
        <f t="shared" si="0"/>
      </c>
      <c r="I20" s="105">
        <f t="shared" si="0"/>
      </c>
      <c r="J20" s="38">
        <f t="shared" si="0"/>
      </c>
      <c r="K20" s="38">
        <f t="shared" si="0"/>
      </c>
      <c r="L20" s="38">
        <f t="shared" si="0"/>
      </c>
      <c r="M20" s="38">
        <f t="shared" si="0"/>
      </c>
      <c r="N20" s="38">
        <f t="shared" si="0"/>
      </c>
      <c r="O20" s="38">
        <f t="shared" si="0"/>
      </c>
      <c r="P20" s="75">
        <f t="shared" si="0"/>
      </c>
    </row>
    <row r="21" spans="2:16" s="40" customFormat="1" ht="13.5">
      <c r="B21" s="100">
        <f t="shared" si="1"/>
        <v>15</v>
      </c>
      <c r="C21" s="101">
        <f t="shared" si="0"/>
      </c>
      <c r="D21" s="101">
        <f t="shared" si="0"/>
      </c>
      <c r="E21" s="101">
        <f t="shared" si="0"/>
      </c>
      <c r="F21" s="101">
        <f t="shared" si="0"/>
      </c>
      <c r="G21" s="101">
        <f t="shared" si="0"/>
      </c>
      <c r="H21" s="101">
        <f t="shared" si="0"/>
      </c>
      <c r="I21" s="101">
        <f t="shared" si="0"/>
      </c>
      <c r="J21" s="102">
        <f t="shared" si="0"/>
      </c>
      <c r="K21" s="102">
        <f t="shared" si="0"/>
      </c>
      <c r="L21" s="102">
        <f t="shared" si="0"/>
      </c>
      <c r="M21" s="102">
        <f t="shared" si="0"/>
      </c>
      <c r="N21" s="102">
        <f t="shared" si="0"/>
      </c>
      <c r="O21" s="102">
        <f t="shared" si="0"/>
      </c>
      <c r="P21" s="103">
        <f t="shared" si="0"/>
      </c>
    </row>
    <row r="22" spans="2:16" s="40" customFormat="1" ht="13.5">
      <c r="B22" s="104">
        <f t="shared" si="1"/>
        <v>16</v>
      </c>
      <c r="C22" s="105">
        <f t="shared" si="0"/>
      </c>
      <c r="D22" s="105">
        <f t="shared" si="0"/>
      </c>
      <c r="E22" s="105">
        <f t="shared" si="0"/>
      </c>
      <c r="F22" s="105">
        <f t="shared" si="0"/>
      </c>
      <c r="G22" s="105">
        <f t="shared" si="0"/>
      </c>
      <c r="H22" s="105">
        <f t="shared" si="0"/>
      </c>
      <c r="I22" s="105">
        <f t="shared" si="0"/>
      </c>
      <c r="J22" s="38">
        <f t="shared" si="0"/>
      </c>
      <c r="K22" s="38">
        <f t="shared" si="0"/>
      </c>
      <c r="L22" s="38">
        <f t="shared" si="0"/>
      </c>
      <c r="M22" s="38">
        <f t="shared" si="0"/>
      </c>
      <c r="N22" s="38">
        <f t="shared" si="0"/>
      </c>
      <c r="O22" s="38">
        <f t="shared" si="0"/>
      </c>
      <c r="P22" s="75">
        <f t="shared" si="0"/>
      </c>
    </row>
    <row r="23" spans="2:16" s="40" customFormat="1" ht="13.5">
      <c r="B23" s="100">
        <f t="shared" si="1"/>
        <v>17</v>
      </c>
      <c r="C23" s="101">
        <f aca="true" t="shared" si="2" ref="C23:C38">IF(ISBLANK(C$5),"",TEXT(HLOOKUP(C$5,MasterLot,$B23+1,FALSE),VLOOKUP(C$6,FormattingStylesData,2,FALSE)))</f>
      </c>
      <c r="D23" s="101">
        <f aca="true" t="shared" si="3" ref="D23:P31">IF(ISBLANK(D$5),"",TEXT(HLOOKUP(D$5,MasterLot,$B23+1,FALSE),VLOOKUP(D$6,FormattingStylesData,2,FALSE)))</f>
      </c>
      <c r="E23" s="101">
        <f t="shared" si="3"/>
      </c>
      <c r="F23" s="101">
        <f t="shared" si="3"/>
      </c>
      <c r="G23" s="101">
        <f t="shared" si="3"/>
      </c>
      <c r="H23" s="101">
        <f t="shared" si="3"/>
      </c>
      <c r="I23" s="101">
        <f t="shared" si="3"/>
      </c>
      <c r="J23" s="102">
        <f t="shared" si="3"/>
      </c>
      <c r="K23" s="102">
        <f t="shared" si="3"/>
      </c>
      <c r="L23" s="102">
        <f t="shared" si="3"/>
      </c>
      <c r="M23" s="102">
        <f t="shared" si="3"/>
      </c>
      <c r="N23" s="102">
        <f t="shared" si="3"/>
      </c>
      <c r="O23" s="102">
        <f t="shared" si="3"/>
      </c>
      <c r="P23" s="103">
        <f t="shared" si="3"/>
      </c>
    </row>
    <row r="24" spans="2:16" s="40" customFormat="1" ht="13.5">
      <c r="B24" s="104">
        <f t="shared" si="1"/>
        <v>18</v>
      </c>
      <c r="C24" s="105">
        <f t="shared" si="2"/>
      </c>
      <c r="D24" s="105">
        <f t="shared" si="3"/>
      </c>
      <c r="E24" s="105">
        <f t="shared" si="3"/>
      </c>
      <c r="F24" s="105">
        <f t="shared" si="3"/>
      </c>
      <c r="G24" s="105">
        <f t="shared" si="3"/>
      </c>
      <c r="H24" s="105">
        <f t="shared" si="3"/>
      </c>
      <c r="I24" s="105">
        <f t="shared" si="3"/>
      </c>
      <c r="J24" s="38">
        <f t="shared" si="3"/>
      </c>
      <c r="K24" s="38">
        <f t="shared" si="3"/>
      </c>
      <c r="L24" s="38">
        <f t="shared" si="3"/>
      </c>
      <c r="M24" s="38">
        <f t="shared" si="3"/>
      </c>
      <c r="N24" s="38">
        <f t="shared" si="3"/>
      </c>
      <c r="O24" s="38">
        <f t="shared" si="3"/>
      </c>
      <c r="P24" s="75">
        <f t="shared" si="3"/>
      </c>
    </row>
    <row r="25" spans="2:16" s="40" customFormat="1" ht="13.5">
      <c r="B25" s="100">
        <f t="shared" si="1"/>
        <v>19</v>
      </c>
      <c r="C25" s="101">
        <f t="shared" si="2"/>
      </c>
      <c r="D25" s="101">
        <f t="shared" si="3"/>
      </c>
      <c r="E25" s="101">
        <f t="shared" si="3"/>
      </c>
      <c r="F25" s="101">
        <f t="shared" si="3"/>
      </c>
      <c r="G25" s="101">
        <f t="shared" si="3"/>
      </c>
      <c r="H25" s="101">
        <f t="shared" si="3"/>
      </c>
      <c r="I25" s="101">
        <f t="shared" si="3"/>
      </c>
      <c r="J25" s="102">
        <f t="shared" si="3"/>
      </c>
      <c r="K25" s="102">
        <f t="shared" si="3"/>
      </c>
      <c r="L25" s="102">
        <f t="shared" si="3"/>
      </c>
      <c r="M25" s="102">
        <f t="shared" si="3"/>
      </c>
      <c r="N25" s="102">
        <f t="shared" si="3"/>
      </c>
      <c r="O25" s="102">
        <f t="shared" si="3"/>
      </c>
      <c r="P25" s="103">
        <f t="shared" si="3"/>
      </c>
    </row>
    <row r="26" spans="2:16" s="40" customFormat="1" ht="13.5">
      <c r="B26" s="104">
        <f t="shared" si="1"/>
        <v>20</v>
      </c>
      <c r="C26" s="105">
        <f t="shared" si="2"/>
      </c>
      <c r="D26" s="105">
        <f t="shared" si="3"/>
      </c>
      <c r="E26" s="105">
        <f t="shared" si="3"/>
      </c>
      <c r="F26" s="105">
        <f t="shared" si="3"/>
      </c>
      <c r="G26" s="105">
        <f t="shared" si="3"/>
      </c>
      <c r="H26" s="105">
        <f t="shared" si="3"/>
      </c>
      <c r="I26" s="105">
        <f t="shared" si="3"/>
      </c>
      <c r="J26" s="38">
        <f t="shared" si="3"/>
      </c>
      <c r="K26" s="38">
        <f t="shared" si="3"/>
      </c>
      <c r="L26" s="38">
        <f t="shared" si="3"/>
      </c>
      <c r="M26" s="38">
        <f t="shared" si="3"/>
      </c>
      <c r="N26" s="38">
        <f t="shared" si="3"/>
      </c>
      <c r="O26" s="38">
        <f t="shared" si="3"/>
      </c>
      <c r="P26" s="75">
        <f t="shared" si="3"/>
      </c>
    </row>
    <row r="27" spans="2:16" s="40" customFormat="1" ht="13.5">
      <c r="B27" s="100">
        <f t="shared" si="1"/>
        <v>21</v>
      </c>
      <c r="C27" s="101">
        <f t="shared" si="2"/>
      </c>
      <c r="D27" s="101">
        <f t="shared" si="3"/>
      </c>
      <c r="E27" s="101">
        <f t="shared" si="3"/>
      </c>
      <c r="F27" s="101">
        <f t="shared" si="3"/>
      </c>
      <c r="G27" s="101">
        <f t="shared" si="3"/>
      </c>
      <c r="H27" s="101">
        <f t="shared" si="3"/>
      </c>
      <c r="I27" s="101">
        <f t="shared" si="3"/>
      </c>
      <c r="J27" s="102">
        <f t="shared" si="3"/>
      </c>
      <c r="K27" s="102">
        <f t="shared" si="3"/>
      </c>
      <c r="L27" s="102">
        <f t="shared" si="3"/>
      </c>
      <c r="M27" s="102">
        <f t="shared" si="3"/>
      </c>
      <c r="N27" s="102">
        <f t="shared" si="3"/>
      </c>
      <c r="O27" s="102">
        <f t="shared" si="3"/>
      </c>
      <c r="P27" s="103">
        <f t="shared" si="3"/>
      </c>
    </row>
    <row r="28" spans="2:16" s="40" customFormat="1" ht="13.5">
      <c r="B28" s="104">
        <f t="shared" si="1"/>
        <v>22</v>
      </c>
      <c r="C28" s="105">
        <f t="shared" si="2"/>
      </c>
      <c r="D28" s="105">
        <f t="shared" si="3"/>
      </c>
      <c r="E28" s="105">
        <f t="shared" si="3"/>
      </c>
      <c r="F28" s="105">
        <f t="shared" si="3"/>
      </c>
      <c r="G28" s="105">
        <f t="shared" si="3"/>
      </c>
      <c r="H28" s="105">
        <f t="shared" si="3"/>
      </c>
      <c r="I28" s="105">
        <f t="shared" si="3"/>
      </c>
      <c r="J28" s="38">
        <f t="shared" si="3"/>
      </c>
      <c r="K28" s="38">
        <f t="shared" si="3"/>
      </c>
      <c r="L28" s="38">
        <f t="shared" si="3"/>
      </c>
      <c r="M28" s="38">
        <f t="shared" si="3"/>
      </c>
      <c r="N28" s="38">
        <f t="shared" si="3"/>
      </c>
      <c r="O28" s="38">
        <f t="shared" si="3"/>
      </c>
      <c r="P28" s="75">
        <f t="shared" si="3"/>
      </c>
    </row>
    <row r="29" spans="2:16" s="40" customFormat="1" ht="13.5">
      <c r="B29" s="100">
        <f t="shared" si="1"/>
        <v>23</v>
      </c>
      <c r="C29" s="101">
        <f t="shared" si="2"/>
      </c>
      <c r="D29" s="101">
        <f t="shared" si="3"/>
      </c>
      <c r="E29" s="101">
        <f t="shared" si="3"/>
      </c>
      <c r="F29" s="101">
        <f t="shared" si="3"/>
      </c>
      <c r="G29" s="101">
        <f t="shared" si="3"/>
      </c>
      <c r="H29" s="101">
        <f t="shared" si="3"/>
      </c>
      <c r="I29" s="101">
        <f t="shared" si="3"/>
      </c>
      <c r="J29" s="102">
        <f t="shared" si="3"/>
      </c>
      <c r="K29" s="102">
        <f t="shared" si="3"/>
      </c>
      <c r="L29" s="102">
        <f t="shared" si="3"/>
      </c>
      <c r="M29" s="102">
        <f t="shared" si="3"/>
      </c>
      <c r="N29" s="102">
        <f t="shared" si="3"/>
      </c>
      <c r="O29" s="102">
        <f t="shared" si="3"/>
      </c>
      <c r="P29" s="103">
        <f t="shared" si="3"/>
      </c>
    </row>
    <row r="30" spans="2:16" s="40" customFormat="1" ht="13.5">
      <c r="B30" s="104">
        <f t="shared" si="1"/>
        <v>24</v>
      </c>
      <c r="C30" s="105">
        <f t="shared" si="2"/>
      </c>
      <c r="D30" s="105">
        <f t="shared" si="3"/>
      </c>
      <c r="E30" s="105">
        <f t="shared" si="3"/>
      </c>
      <c r="F30" s="105">
        <f t="shared" si="3"/>
      </c>
      <c r="G30" s="105">
        <f t="shared" si="3"/>
      </c>
      <c r="H30" s="105">
        <f t="shared" si="3"/>
      </c>
      <c r="I30" s="105">
        <f t="shared" si="3"/>
      </c>
      <c r="J30" s="38">
        <f t="shared" si="3"/>
      </c>
      <c r="K30" s="38">
        <f t="shared" si="3"/>
      </c>
      <c r="L30" s="38">
        <f t="shared" si="3"/>
      </c>
      <c r="M30" s="38">
        <f t="shared" si="3"/>
      </c>
      <c r="N30" s="38">
        <f t="shared" si="3"/>
      </c>
      <c r="O30" s="38">
        <f t="shared" si="3"/>
      </c>
      <c r="P30" s="75">
        <f t="shared" si="3"/>
      </c>
    </row>
    <row r="31" spans="2:16" s="40" customFormat="1" ht="13.5">
      <c r="B31" s="100">
        <f t="shared" si="1"/>
        <v>25</v>
      </c>
      <c r="C31" s="101">
        <f t="shared" si="2"/>
      </c>
      <c r="D31" s="101">
        <f t="shared" si="3"/>
      </c>
      <c r="E31" s="101">
        <f t="shared" si="3"/>
      </c>
      <c r="F31" s="101">
        <f t="shared" si="3"/>
      </c>
      <c r="G31" s="101">
        <f t="shared" si="3"/>
      </c>
      <c r="H31" s="101">
        <f t="shared" si="3"/>
      </c>
      <c r="I31" s="101">
        <f t="shared" si="3"/>
      </c>
      <c r="J31" s="102">
        <f t="shared" si="3"/>
      </c>
      <c r="K31" s="102">
        <f t="shared" si="3"/>
      </c>
      <c r="L31" s="102">
        <f t="shared" si="3"/>
      </c>
      <c r="M31" s="102">
        <f t="shared" si="3"/>
      </c>
      <c r="N31" s="102">
        <f t="shared" si="3"/>
      </c>
      <c r="O31" s="102">
        <f t="shared" si="3"/>
      </c>
      <c r="P31" s="103">
        <f t="shared" si="3"/>
      </c>
    </row>
    <row r="32" spans="2:16" s="40" customFormat="1" ht="13.5">
      <c r="B32" s="104">
        <f>B31+1</f>
        <v>26</v>
      </c>
      <c r="C32" s="105">
        <f t="shared" si="2"/>
      </c>
      <c r="D32" s="105">
        <f aca="true" t="shared" si="4" ref="D32:P38">IF(ISBLANK(D$5),"",TEXT(HLOOKUP(D$5,MasterLot,$B32+1,FALSE),VLOOKUP(D$6,FormattingStylesData,2,FALSE)))</f>
      </c>
      <c r="E32" s="105">
        <f t="shared" si="4"/>
      </c>
      <c r="F32" s="105">
        <f t="shared" si="4"/>
      </c>
      <c r="G32" s="105">
        <f t="shared" si="4"/>
      </c>
      <c r="H32" s="105">
        <f t="shared" si="4"/>
      </c>
      <c r="I32" s="105">
        <f t="shared" si="4"/>
      </c>
      <c r="J32" s="38">
        <f t="shared" si="4"/>
      </c>
      <c r="K32" s="38">
        <f t="shared" si="4"/>
      </c>
      <c r="L32" s="38">
        <f t="shared" si="4"/>
      </c>
      <c r="M32" s="38">
        <f t="shared" si="4"/>
      </c>
      <c r="N32" s="38">
        <f t="shared" si="4"/>
      </c>
      <c r="O32" s="38">
        <f t="shared" si="4"/>
      </c>
      <c r="P32" s="75">
        <f t="shared" si="4"/>
      </c>
    </row>
    <row r="33" spans="2:16" s="40" customFormat="1" ht="13.5">
      <c r="B33" s="100">
        <f aca="true" t="shared" si="5" ref="B33:B55">B32+1</f>
        <v>27</v>
      </c>
      <c r="C33" s="101">
        <f t="shared" si="2"/>
      </c>
      <c r="D33" s="101">
        <f t="shared" si="4"/>
      </c>
      <c r="E33" s="101">
        <f t="shared" si="4"/>
      </c>
      <c r="F33" s="101">
        <f t="shared" si="4"/>
      </c>
      <c r="G33" s="101">
        <f t="shared" si="4"/>
      </c>
      <c r="H33" s="101">
        <f t="shared" si="4"/>
      </c>
      <c r="I33" s="101">
        <f t="shared" si="4"/>
      </c>
      <c r="J33" s="102">
        <f t="shared" si="4"/>
      </c>
      <c r="K33" s="102">
        <f t="shared" si="4"/>
      </c>
      <c r="L33" s="102">
        <f t="shared" si="4"/>
      </c>
      <c r="M33" s="102">
        <f t="shared" si="4"/>
      </c>
      <c r="N33" s="102">
        <f t="shared" si="4"/>
      </c>
      <c r="O33" s="102">
        <f t="shared" si="4"/>
      </c>
      <c r="P33" s="103">
        <f t="shared" si="4"/>
      </c>
    </row>
    <row r="34" spans="2:16" s="40" customFormat="1" ht="13.5">
      <c r="B34" s="104">
        <f t="shared" si="5"/>
        <v>28</v>
      </c>
      <c r="C34" s="105">
        <f t="shared" si="2"/>
      </c>
      <c r="D34" s="105">
        <f t="shared" si="4"/>
      </c>
      <c r="E34" s="105">
        <f t="shared" si="4"/>
      </c>
      <c r="F34" s="105">
        <f t="shared" si="4"/>
      </c>
      <c r="G34" s="105">
        <f t="shared" si="4"/>
      </c>
      <c r="H34" s="105">
        <f t="shared" si="4"/>
      </c>
      <c r="I34" s="105">
        <f t="shared" si="4"/>
      </c>
      <c r="J34" s="38">
        <f t="shared" si="4"/>
      </c>
      <c r="K34" s="38">
        <f t="shared" si="4"/>
      </c>
      <c r="L34" s="38">
        <f t="shared" si="4"/>
      </c>
      <c r="M34" s="38">
        <f t="shared" si="4"/>
      </c>
      <c r="N34" s="38">
        <f t="shared" si="4"/>
      </c>
      <c r="O34" s="38">
        <f t="shared" si="4"/>
      </c>
      <c r="P34" s="75">
        <f t="shared" si="4"/>
      </c>
    </row>
    <row r="35" spans="2:16" s="40" customFormat="1" ht="13.5">
      <c r="B35" s="100">
        <f t="shared" si="5"/>
        <v>29</v>
      </c>
      <c r="C35" s="101">
        <f t="shared" si="2"/>
      </c>
      <c r="D35" s="101">
        <f t="shared" si="4"/>
      </c>
      <c r="E35" s="101">
        <f t="shared" si="4"/>
      </c>
      <c r="F35" s="101">
        <f t="shared" si="4"/>
      </c>
      <c r="G35" s="101">
        <f t="shared" si="4"/>
      </c>
      <c r="H35" s="101">
        <f t="shared" si="4"/>
      </c>
      <c r="I35" s="101">
        <f t="shared" si="4"/>
      </c>
      <c r="J35" s="102">
        <f t="shared" si="4"/>
      </c>
      <c r="K35" s="102">
        <f t="shared" si="4"/>
      </c>
      <c r="L35" s="102">
        <f t="shared" si="4"/>
      </c>
      <c r="M35" s="102">
        <f t="shared" si="4"/>
      </c>
      <c r="N35" s="102">
        <f t="shared" si="4"/>
      </c>
      <c r="O35" s="102">
        <f t="shared" si="4"/>
      </c>
      <c r="P35" s="103">
        <f t="shared" si="4"/>
      </c>
    </row>
    <row r="36" spans="2:16" s="40" customFormat="1" ht="13.5">
      <c r="B36" s="104">
        <f t="shared" si="5"/>
        <v>30</v>
      </c>
      <c r="C36" s="105">
        <f t="shared" si="2"/>
      </c>
      <c r="D36" s="105">
        <f t="shared" si="4"/>
      </c>
      <c r="E36" s="105">
        <f t="shared" si="4"/>
      </c>
      <c r="F36" s="105">
        <f t="shared" si="4"/>
      </c>
      <c r="G36" s="105">
        <f t="shared" si="4"/>
      </c>
      <c r="H36" s="105">
        <f t="shared" si="4"/>
      </c>
      <c r="I36" s="105">
        <f t="shared" si="4"/>
      </c>
      <c r="J36" s="38">
        <f t="shared" si="4"/>
      </c>
      <c r="K36" s="38">
        <f t="shared" si="4"/>
      </c>
      <c r="L36" s="38">
        <f t="shared" si="4"/>
      </c>
      <c r="M36" s="38">
        <f t="shared" si="4"/>
      </c>
      <c r="N36" s="38">
        <f t="shared" si="4"/>
      </c>
      <c r="O36" s="38">
        <f t="shared" si="4"/>
      </c>
      <c r="P36" s="75">
        <f t="shared" si="4"/>
      </c>
    </row>
    <row r="37" spans="2:16" s="40" customFormat="1" ht="13.5">
      <c r="B37" s="100">
        <f t="shared" si="5"/>
        <v>31</v>
      </c>
      <c r="C37" s="101">
        <f t="shared" si="2"/>
      </c>
      <c r="D37" s="101">
        <f t="shared" si="4"/>
      </c>
      <c r="E37" s="101">
        <f t="shared" si="4"/>
      </c>
      <c r="F37" s="101">
        <f t="shared" si="4"/>
      </c>
      <c r="G37" s="101">
        <f t="shared" si="4"/>
      </c>
      <c r="H37" s="101">
        <f t="shared" si="4"/>
      </c>
      <c r="I37" s="101">
        <f t="shared" si="4"/>
      </c>
      <c r="J37" s="102">
        <f t="shared" si="4"/>
      </c>
      <c r="K37" s="102">
        <f t="shared" si="4"/>
      </c>
      <c r="L37" s="102">
        <f t="shared" si="4"/>
      </c>
      <c r="M37" s="102">
        <f t="shared" si="4"/>
      </c>
      <c r="N37" s="102">
        <f t="shared" si="4"/>
      </c>
      <c r="O37" s="102">
        <f t="shared" si="4"/>
      </c>
      <c r="P37" s="103">
        <f t="shared" si="4"/>
      </c>
    </row>
    <row r="38" spans="2:16" s="40" customFormat="1" ht="13.5">
      <c r="B38" s="104">
        <f t="shared" si="5"/>
        <v>32</v>
      </c>
      <c r="C38" s="105">
        <f t="shared" si="2"/>
      </c>
      <c r="D38" s="105">
        <f t="shared" si="4"/>
      </c>
      <c r="E38" s="105">
        <f t="shared" si="4"/>
      </c>
      <c r="F38" s="105">
        <f t="shared" si="4"/>
      </c>
      <c r="G38" s="105">
        <f t="shared" si="4"/>
      </c>
      <c r="H38" s="105">
        <f t="shared" si="4"/>
      </c>
      <c r="I38" s="105">
        <f t="shared" si="4"/>
      </c>
      <c r="J38" s="38">
        <f t="shared" si="4"/>
      </c>
      <c r="K38" s="38">
        <f t="shared" si="4"/>
      </c>
      <c r="L38" s="38">
        <f t="shared" si="4"/>
      </c>
      <c r="M38" s="38">
        <f t="shared" si="4"/>
      </c>
      <c r="N38" s="38">
        <f t="shared" si="4"/>
      </c>
      <c r="O38" s="38">
        <f t="shared" si="4"/>
      </c>
      <c r="P38" s="75">
        <f t="shared" si="4"/>
      </c>
    </row>
    <row r="39" spans="2:16" s="40" customFormat="1" ht="13.5">
      <c r="B39" s="100">
        <f t="shared" si="5"/>
        <v>33</v>
      </c>
      <c r="C39" s="101">
        <f aca="true" t="shared" si="6" ref="C39:P56">IF(ISBLANK(C$5),"",TEXT(HLOOKUP(C$5,MasterLot,$B39+1,FALSE),VLOOKUP(C$6,FormattingStylesData,2,FALSE)))</f>
      </c>
      <c r="D39" s="101">
        <f t="shared" si="6"/>
      </c>
      <c r="E39" s="101">
        <f t="shared" si="6"/>
      </c>
      <c r="F39" s="101">
        <f t="shared" si="6"/>
      </c>
      <c r="G39" s="101">
        <f t="shared" si="6"/>
      </c>
      <c r="H39" s="101">
        <f t="shared" si="6"/>
      </c>
      <c r="I39" s="101">
        <f t="shared" si="6"/>
      </c>
      <c r="J39" s="102">
        <f t="shared" si="6"/>
      </c>
      <c r="K39" s="102">
        <f t="shared" si="6"/>
      </c>
      <c r="L39" s="102">
        <f t="shared" si="6"/>
      </c>
      <c r="M39" s="102">
        <f t="shared" si="6"/>
      </c>
      <c r="N39" s="102">
        <f t="shared" si="6"/>
      </c>
      <c r="O39" s="102">
        <f t="shared" si="6"/>
      </c>
      <c r="P39" s="103">
        <f t="shared" si="6"/>
      </c>
    </row>
    <row r="40" spans="2:16" s="40" customFormat="1" ht="13.5">
      <c r="B40" s="104">
        <f t="shared" si="5"/>
        <v>34</v>
      </c>
      <c r="C40" s="105">
        <f t="shared" si="6"/>
      </c>
      <c r="D40" s="105">
        <f t="shared" si="6"/>
      </c>
      <c r="E40" s="105">
        <f t="shared" si="6"/>
      </c>
      <c r="F40" s="105">
        <f t="shared" si="6"/>
      </c>
      <c r="G40" s="105">
        <f t="shared" si="6"/>
      </c>
      <c r="H40" s="105">
        <f t="shared" si="6"/>
      </c>
      <c r="I40" s="105">
        <f t="shared" si="6"/>
      </c>
      <c r="J40" s="38">
        <f t="shared" si="6"/>
      </c>
      <c r="K40" s="38">
        <f t="shared" si="6"/>
      </c>
      <c r="L40" s="38">
        <f t="shared" si="6"/>
      </c>
      <c r="M40" s="38">
        <f t="shared" si="6"/>
      </c>
      <c r="N40" s="38">
        <f t="shared" si="6"/>
      </c>
      <c r="O40" s="38">
        <f t="shared" si="6"/>
      </c>
      <c r="P40" s="75">
        <f t="shared" si="6"/>
      </c>
    </row>
    <row r="41" spans="2:16" s="40" customFormat="1" ht="12.75" customHeight="1">
      <c r="B41" s="100">
        <f t="shared" si="5"/>
        <v>35</v>
      </c>
      <c r="C41" s="101">
        <f t="shared" si="6"/>
      </c>
      <c r="D41" s="101">
        <f t="shared" si="6"/>
      </c>
      <c r="E41" s="101">
        <f t="shared" si="6"/>
      </c>
      <c r="F41" s="101">
        <f t="shared" si="6"/>
      </c>
      <c r="G41" s="101">
        <f t="shared" si="6"/>
      </c>
      <c r="H41" s="101">
        <f t="shared" si="6"/>
      </c>
      <c r="I41" s="101">
        <f t="shared" si="6"/>
      </c>
      <c r="J41" s="102">
        <f t="shared" si="6"/>
      </c>
      <c r="K41" s="102">
        <f t="shared" si="6"/>
      </c>
      <c r="L41" s="102">
        <f t="shared" si="6"/>
      </c>
      <c r="M41" s="102">
        <f t="shared" si="6"/>
      </c>
      <c r="N41" s="102">
        <f t="shared" si="6"/>
      </c>
      <c r="O41" s="102">
        <f t="shared" si="6"/>
      </c>
      <c r="P41" s="103">
        <f t="shared" si="6"/>
      </c>
    </row>
    <row r="42" spans="2:16" s="40" customFormat="1" ht="13.5">
      <c r="B42" s="104">
        <f t="shared" si="5"/>
        <v>36</v>
      </c>
      <c r="C42" s="105">
        <f t="shared" si="6"/>
      </c>
      <c r="D42" s="105">
        <f t="shared" si="6"/>
      </c>
      <c r="E42" s="105">
        <f t="shared" si="6"/>
      </c>
      <c r="F42" s="105">
        <f t="shared" si="6"/>
      </c>
      <c r="G42" s="105">
        <f t="shared" si="6"/>
      </c>
      <c r="H42" s="105">
        <f t="shared" si="6"/>
      </c>
      <c r="I42" s="105">
        <f t="shared" si="6"/>
      </c>
      <c r="J42" s="38">
        <f t="shared" si="6"/>
      </c>
      <c r="K42" s="38">
        <f t="shared" si="6"/>
      </c>
      <c r="L42" s="38">
        <f t="shared" si="6"/>
      </c>
      <c r="M42" s="38">
        <f t="shared" si="6"/>
      </c>
      <c r="N42" s="38">
        <f t="shared" si="6"/>
      </c>
      <c r="O42" s="38">
        <f t="shared" si="6"/>
      </c>
      <c r="P42" s="75">
        <f t="shared" si="6"/>
      </c>
    </row>
    <row r="43" spans="2:16" s="40" customFormat="1" ht="13.5">
      <c r="B43" s="100">
        <f t="shared" si="5"/>
        <v>37</v>
      </c>
      <c r="C43" s="101">
        <f t="shared" si="6"/>
      </c>
      <c r="D43" s="101">
        <f t="shared" si="6"/>
      </c>
      <c r="E43" s="101">
        <f t="shared" si="6"/>
      </c>
      <c r="F43" s="101">
        <f t="shared" si="6"/>
      </c>
      <c r="G43" s="101">
        <f t="shared" si="6"/>
      </c>
      <c r="H43" s="101">
        <f t="shared" si="6"/>
      </c>
      <c r="I43" s="101">
        <f t="shared" si="6"/>
      </c>
      <c r="J43" s="102">
        <f t="shared" si="6"/>
      </c>
      <c r="K43" s="102">
        <f t="shared" si="6"/>
      </c>
      <c r="L43" s="102">
        <f t="shared" si="6"/>
      </c>
      <c r="M43" s="102">
        <f t="shared" si="6"/>
      </c>
      <c r="N43" s="102">
        <f t="shared" si="6"/>
      </c>
      <c r="O43" s="102">
        <f t="shared" si="6"/>
      </c>
      <c r="P43" s="103">
        <f t="shared" si="6"/>
      </c>
    </row>
    <row r="44" spans="2:16" s="40" customFormat="1" ht="13.5">
      <c r="B44" s="104">
        <f t="shared" si="5"/>
        <v>38</v>
      </c>
      <c r="C44" s="105">
        <f t="shared" si="6"/>
      </c>
      <c r="D44" s="105">
        <f t="shared" si="6"/>
      </c>
      <c r="E44" s="105">
        <f t="shared" si="6"/>
      </c>
      <c r="F44" s="105">
        <f t="shared" si="6"/>
      </c>
      <c r="G44" s="105">
        <f t="shared" si="6"/>
      </c>
      <c r="H44" s="105">
        <f t="shared" si="6"/>
      </c>
      <c r="I44" s="105">
        <f t="shared" si="6"/>
      </c>
      <c r="J44" s="38">
        <f t="shared" si="6"/>
      </c>
      <c r="K44" s="38">
        <f t="shared" si="6"/>
      </c>
      <c r="L44" s="38">
        <f t="shared" si="6"/>
      </c>
      <c r="M44" s="38">
        <f t="shared" si="6"/>
      </c>
      <c r="N44" s="38">
        <f t="shared" si="6"/>
      </c>
      <c r="O44" s="38">
        <f t="shared" si="6"/>
      </c>
      <c r="P44" s="75">
        <f t="shared" si="6"/>
      </c>
    </row>
    <row r="45" spans="2:16" s="40" customFormat="1" ht="13.5">
      <c r="B45" s="100">
        <f t="shared" si="5"/>
        <v>39</v>
      </c>
      <c r="C45" s="101">
        <f t="shared" si="6"/>
      </c>
      <c r="D45" s="101">
        <f t="shared" si="6"/>
      </c>
      <c r="E45" s="101">
        <f t="shared" si="6"/>
      </c>
      <c r="F45" s="101">
        <f t="shared" si="6"/>
      </c>
      <c r="G45" s="101">
        <f t="shared" si="6"/>
      </c>
      <c r="H45" s="101">
        <f t="shared" si="6"/>
      </c>
      <c r="I45" s="101">
        <f t="shared" si="6"/>
      </c>
      <c r="J45" s="102">
        <f t="shared" si="6"/>
      </c>
      <c r="K45" s="102">
        <f t="shared" si="6"/>
      </c>
      <c r="L45" s="102">
        <f t="shared" si="6"/>
      </c>
      <c r="M45" s="102">
        <f t="shared" si="6"/>
      </c>
      <c r="N45" s="102">
        <f t="shared" si="6"/>
      </c>
      <c r="O45" s="102">
        <f t="shared" si="6"/>
      </c>
      <c r="P45" s="103">
        <f t="shared" si="6"/>
      </c>
    </row>
    <row r="46" spans="2:16" s="40" customFormat="1" ht="13.5">
      <c r="B46" s="104">
        <f t="shared" si="5"/>
        <v>40</v>
      </c>
      <c r="C46" s="105">
        <f t="shared" si="6"/>
      </c>
      <c r="D46" s="105">
        <f t="shared" si="6"/>
      </c>
      <c r="E46" s="105">
        <f t="shared" si="6"/>
      </c>
      <c r="F46" s="105">
        <f t="shared" si="6"/>
      </c>
      <c r="G46" s="105">
        <f t="shared" si="6"/>
      </c>
      <c r="H46" s="105">
        <f t="shared" si="6"/>
      </c>
      <c r="I46" s="105">
        <f t="shared" si="6"/>
      </c>
      <c r="J46" s="38">
        <f t="shared" si="6"/>
      </c>
      <c r="K46" s="38">
        <f t="shared" si="6"/>
      </c>
      <c r="L46" s="38">
        <f t="shared" si="6"/>
      </c>
      <c r="M46" s="38">
        <f t="shared" si="6"/>
      </c>
      <c r="N46" s="38">
        <f t="shared" si="6"/>
      </c>
      <c r="O46" s="38">
        <f t="shared" si="6"/>
      </c>
      <c r="P46" s="75">
        <f t="shared" si="6"/>
      </c>
    </row>
    <row r="47" spans="2:16" s="40" customFormat="1" ht="13.5">
      <c r="B47" s="100">
        <f t="shared" si="5"/>
        <v>41</v>
      </c>
      <c r="C47" s="101">
        <f t="shared" si="6"/>
      </c>
      <c r="D47" s="101">
        <f t="shared" si="6"/>
      </c>
      <c r="E47" s="101">
        <f t="shared" si="6"/>
      </c>
      <c r="F47" s="101">
        <f t="shared" si="6"/>
      </c>
      <c r="G47" s="101">
        <f t="shared" si="6"/>
      </c>
      <c r="H47" s="101">
        <f t="shared" si="6"/>
      </c>
      <c r="I47" s="101">
        <f t="shared" si="6"/>
      </c>
      <c r="J47" s="102">
        <f t="shared" si="6"/>
      </c>
      <c r="K47" s="102">
        <f t="shared" si="6"/>
      </c>
      <c r="L47" s="102">
        <f t="shared" si="6"/>
      </c>
      <c r="M47" s="102">
        <f t="shared" si="6"/>
      </c>
      <c r="N47" s="102">
        <f t="shared" si="6"/>
      </c>
      <c r="O47" s="102">
        <f t="shared" si="6"/>
      </c>
      <c r="P47" s="103">
        <f t="shared" si="6"/>
      </c>
    </row>
    <row r="48" spans="2:16" s="40" customFormat="1" ht="13.5">
      <c r="B48" s="104">
        <f t="shared" si="5"/>
        <v>42</v>
      </c>
      <c r="C48" s="105">
        <f t="shared" si="6"/>
      </c>
      <c r="D48" s="105">
        <f t="shared" si="6"/>
      </c>
      <c r="E48" s="105">
        <f t="shared" si="6"/>
      </c>
      <c r="F48" s="105">
        <f t="shared" si="6"/>
      </c>
      <c r="G48" s="105">
        <f t="shared" si="6"/>
      </c>
      <c r="H48" s="105">
        <f t="shared" si="6"/>
      </c>
      <c r="I48" s="105">
        <f t="shared" si="6"/>
      </c>
      <c r="J48" s="38">
        <f t="shared" si="6"/>
      </c>
      <c r="K48" s="38">
        <f t="shared" si="6"/>
      </c>
      <c r="L48" s="38">
        <f t="shared" si="6"/>
      </c>
      <c r="M48" s="38">
        <f t="shared" si="6"/>
      </c>
      <c r="N48" s="38">
        <f t="shared" si="6"/>
      </c>
      <c r="O48" s="38">
        <f t="shared" si="6"/>
      </c>
      <c r="P48" s="75">
        <f t="shared" si="6"/>
      </c>
    </row>
    <row r="49" spans="2:16" s="40" customFormat="1" ht="13.5">
      <c r="B49" s="100">
        <f t="shared" si="5"/>
        <v>43</v>
      </c>
      <c r="C49" s="101">
        <f t="shared" si="6"/>
      </c>
      <c r="D49" s="101">
        <f t="shared" si="6"/>
      </c>
      <c r="E49" s="101">
        <f t="shared" si="6"/>
      </c>
      <c r="F49" s="101">
        <f t="shared" si="6"/>
      </c>
      <c r="G49" s="101">
        <f t="shared" si="6"/>
      </c>
      <c r="H49" s="101">
        <f t="shared" si="6"/>
      </c>
      <c r="I49" s="101">
        <f t="shared" si="6"/>
      </c>
      <c r="J49" s="102">
        <f t="shared" si="6"/>
      </c>
      <c r="K49" s="102">
        <f t="shared" si="6"/>
      </c>
      <c r="L49" s="102">
        <f t="shared" si="6"/>
      </c>
      <c r="M49" s="102">
        <f t="shared" si="6"/>
      </c>
      <c r="N49" s="102">
        <f t="shared" si="6"/>
      </c>
      <c r="O49" s="102">
        <f t="shared" si="6"/>
      </c>
      <c r="P49" s="103">
        <f t="shared" si="6"/>
      </c>
    </row>
    <row r="50" spans="2:16" s="40" customFormat="1" ht="13.5">
      <c r="B50" s="104">
        <f t="shared" si="5"/>
        <v>44</v>
      </c>
      <c r="C50" s="105">
        <f t="shared" si="6"/>
      </c>
      <c r="D50" s="105">
        <f t="shared" si="6"/>
      </c>
      <c r="E50" s="105">
        <f t="shared" si="6"/>
      </c>
      <c r="F50" s="105">
        <f t="shared" si="6"/>
      </c>
      <c r="G50" s="105">
        <f t="shared" si="6"/>
      </c>
      <c r="H50" s="105">
        <f t="shared" si="6"/>
      </c>
      <c r="I50" s="105">
        <f t="shared" si="6"/>
      </c>
      <c r="J50" s="38">
        <f t="shared" si="6"/>
      </c>
      <c r="K50" s="38">
        <f t="shared" si="6"/>
      </c>
      <c r="L50" s="38">
        <f t="shared" si="6"/>
      </c>
      <c r="M50" s="38">
        <f t="shared" si="6"/>
      </c>
      <c r="N50" s="38">
        <f t="shared" si="6"/>
      </c>
      <c r="O50" s="38">
        <f t="shared" si="6"/>
      </c>
      <c r="P50" s="75">
        <f t="shared" si="6"/>
      </c>
    </row>
    <row r="51" spans="2:16" s="40" customFormat="1" ht="13.5">
      <c r="B51" s="100">
        <f t="shared" si="5"/>
        <v>45</v>
      </c>
      <c r="C51" s="101">
        <f t="shared" si="6"/>
      </c>
      <c r="D51" s="101">
        <f t="shared" si="6"/>
      </c>
      <c r="E51" s="101">
        <f t="shared" si="6"/>
      </c>
      <c r="F51" s="101">
        <f t="shared" si="6"/>
      </c>
      <c r="G51" s="101">
        <f t="shared" si="6"/>
      </c>
      <c r="H51" s="101">
        <f t="shared" si="6"/>
      </c>
      <c r="I51" s="101">
        <f t="shared" si="6"/>
      </c>
      <c r="J51" s="102">
        <f t="shared" si="6"/>
      </c>
      <c r="K51" s="102">
        <f t="shared" si="6"/>
      </c>
      <c r="L51" s="102">
        <f t="shared" si="6"/>
      </c>
      <c r="M51" s="102">
        <f t="shared" si="6"/>
      </c>
      <c r="N51" s="102">
        <f t="shared" si="6"/>
      </c>
      <c r="O51" s="102">
        <f t="shared" si="6"/>
      </c>
      <c r="P51" s="103">
        <f t="shared" si="6"/>
      </c>
    </row>
    <row r="52" spans="2:16" s="40" customFormat="1" ht="13.5">
      <c r="B52" s="104">
        <f t="shared" si="5"/>
        <v>46</v>
      </c>
      <c r="C52" s="105">
        <f t="shared" si="6"/>
      </c>
      <c r="D52" s="105">
        <f t="shared" si="6"/>
      </c>
      <c r="E52" s="105">
        <f t="shared" si="6"/>
      </c>
      <c r="F52" s="105">
        <f t="shared" si="6"/>
      </c>
      <c r="G52" s="105">
        <f t="shared" si="6"/>
      </c>
      <c r="H52" s="105">
        <f t="shared" si="6"/>
      </c>
      <c r="I52" s="105">
        <f t="shared" si="6"/>
      </c>
      <c r="J52" s="38">
        <f t="shared" si="6"/>
      </c>
      <c r="K52" s="38">
        <f t="shared" si="6"/>
      </c>
      <c r="L52" s="38">
        <f t="shared" si="6"/>
      </c>
      <c r="M52" s="38">
        <f t="shared" si="6"/>
      </c>
      <c r="N52" s="38">
        <f t="shared" si="6"/>
      </c>
      <c r="O52" s="38">
        <f t="shared" si="6"/>
      </c>
      <c r="P52" s="75">
        <f t="shared" si="6"/>
      </c>
    </row>
    <row r="53" spans="2:16" s="40" customFormat="1" ht="13.5">
      <c r="B53" s="100">
        <f t="shared" si="5"/>
        <v>47</v>
      </c>
      <c r="C53" s="101">
        <f t="shared" si="6"/>
      </c>
      <c r="D53" s="101">
        <f t="shared" si="6"/>
      </c>
      <c r="E53" s="101">
        <f t="shared" si="6"/>
      </c>
      <c r="F53" s="101">
        <f t="shared" si="6"/>
      </c>
      <c r="G53" s="101">
        <f t="shared" si="6"/>
      </c>
      <c r="H53" s="101">
        <f t="shared" si="6"/>
      </c>
      <c r="I53" s="101">
        <f t="shared" si="6"/>
      </c>
      <c r="J53" s="102">
        <f t="shared" si="6"/>
      </c>
      <c r="K53" s="102">
        <f t="shared" si="6"/>
      </c>
      <c r="L53" s="102">
        <f t="shared" si="6"/>
      </c>
      <c r="M53" s="102">
        <f t="shared" si="6"/>
      </c>
      <c r="N53" s="102">
        <f t="shared" si="6"/>
      </c>
      <c r="O53" s="102">
        <f t="shared" si="6"/>
      </c>
      <c r="P53" s="103">
        <f t="shared" si="6"/>
      </c>
    </row>
    <row r="54" spans="2:16" s="40" customFormat="1" ht="13.5">
      <c r="B54" s="104">
        <f t="shared" si="5"/>
        <v>48</v>
      </c>
      <c r="C54" s="105">
        <f t="shared" si="6"/>
      </c>
      <c r="D54" s="105">
        <f t="shared" si="6"/>
      </c>
      <c r="E54" s="105">
        <f t="shared" si="6"/>
      </c>
      <c r="F54" s="105">
        <f t="shared" si="6"/>
      </c>
      <c r="G54" s="105">
        <f t="shared" si="6"/>
      </c>
      <c r="H54" s="105">
        <f t="shared" si="6"/>
      </c>
      <c r="I54" s="105">
        <f t="shared" si="6"/>
      </c>
      <c r="J54" s="38">
        <f t="shared" si="6"/>
      </c>
      <c r="K54" s="38">
        <f t="shared" si="6"/>
      </c>
      <c r="L54" s="38">
        <f t="shared" si="6"/>
      </c>
      <c r="M54" s="38">
        <f t="shared" si="6"/>
      </c>
      <c r="N54" s="38">
        <f t="shared" si="6"/>
      </c>
      <c r="O54" s="38">
        <f t="shared" si="6"/>
      </c>
      <c r="P54" s="75">
        <f t="shared" si="6"/>
      </c>
    </row>
    <row r="55" spans="2:16" s="40" customFormat="1" ht="13.5">
      <c r="B55" s="100">
        <f t="shared" si="5"/>
        <v>49</v>
      </c>
      <c r="C55" s="101">
        <f aca="true" t="shared" si="7" ref="C55:P55">IF(ISBLANK(C$5),"",TEXT(HLOOKUP(C$5,MasterLot,$B55+1,FALSE),VLOOKUP(C$6,FormattingStylesData,2,FALSE)))</f>
      </c>
      <c r="D55" s="101">
        <f t="shared" si="7"/>
      </c>
      <c r="E55" s="101">
        <f t="shared" si="7"/>
      </c>
      <c r="F55" s="101">
        <f t="shared" si="7"/>
      </c>
      <c r="G55" s="101">
        <f t="shared" si="7"/>
      </c>
      <c r="H55" s="101">
        <f t="shared" si="7"/>
      </c>
      <c r="I55" s="101">
        <f t="shared" si="7"/>
      </c>
      <c r="J55" s="102">
        <f t="shared" si="7"/>
      </c>
      <c r="K55" s="102">
        <f t="shared" si="7"/>
      </c>
      <c r="L55" s="102">
        <f t="shared" si="7"/>
      </c>
      <c r="M55" s="102">
        <f t="shared" si="7"/>
      </c>
      <c r="N55" s="102">
        <f t="shared" si="7"/>
      </c>
      <c r="O55" s="102">
        <f t="shared" si="7"/>
      </c>
      <c r="P55" s="103">
        <f t="shared" si="7"/>
      </c>
    </row>
    <row r="56" spans="2:16" s="40" customFormat="1" ht="13.5">
      <c r="B56" s="104">
        <f>B55+1</f>
        <v>50</v>
      </c>
      <c r="C56" s="105">
        <f t="shared" si="6"/>
      </c>
      <c r="D56" s="105">
        <f t="shared" si="6"/>
      </c>
      <c r="E56" s="105">
        <f t="shared" si="6"/>
      </c>
      <c r="F56" s="105">
        <f t="shared" si="6"/>
      </c>
      <c r="G56" s="105">
        <f t="shared" si="6"/>
      </c>
      <c r="H56" s="105">
        <f t="shared" si="6"/>
      </c>
      <c r="I56" s="105">
        <f t="shared" si="6"/>
      </c>
      <c r="J56" s="38">
        <f t="shared" si="6"/>
      </c>
      <c r="K56" s="38">
        <f t="shared" si="6"/>
      </c>
      <c r="L56" s="38">
        <f t="shared" si="6"/>
      </c>
      <c r="M56" s="38">
        <f t="shared" si="6"/>
      </c>
      <c r="N56" s="38">
        <f t="shared" si="6"/>
      </c>
      <c r="O56" s="38">
        <f t="shared" si="6"/>
      </c>
      <c r="P56" s="75">
        <f t="shared" si="6"/>
      </c>
    </row>
    <row r="57" spans="2:16" s="40" customFormat="1" ht="12.75" customHeight="1">
      <c r="B57" s="100">
        <f>B56+1</f>
        <v>51</v>
      </c>
      <c r="C57" s="101">
        <f aca="true" t="shared" si="8" ref="C57:P72">IF(ISBLANK(C$5),"",TEXT(HLOOKUP(C$5,MasterLot,$B57+1,FALSE),VLOOKUP(C$6,FormattingStylesData,2,FALSE)))</f>
      </c>
      <c r="D57" s="101">
        <f t="shared" si="8"/>
      </c>
      <c r="E57" s="101">
        <f t="shared" si="8"/>
      </c>
      <c r="F57" s="101">
        <f t="shared" si="8"/>
      </c>
      <c r="G57" s="101">
        <f t="shared" si="8"/>
      </c>
      <c r="H57" s="101">
        <f t="shared" si="8"/>
      </c>
      <c r="I57" s="101">
        <f t="shared" si="8"/>
      </c>
      <c r="J57" s="102">
        <f t="shared" si="8"/>
      </c>
      <c r="K57" s="102">
        <f t="shared" si="8"/>
      </c>
      <c r="L57" s="102">
        <f t="shared" si="8"/>
      </c>
      <c r="M57" s="102">
        <f t="shared" si="8"/>
      </c>
      <c r="N57" s="102">
        <f t="shared" si="8"/>
      </c>
      <c r="O57" s="102">
        <f t="shared" si="8"/>
      </c>
      <c r="P57" s="103">
        <f t="shared" si="8"/>
      </c>
    </row>
    <row r="58" spans="2:16" s="40" customFormat="1" ht="13.5">
      <c r="B58" s="104">
        <f>B57+1</f>
        <v>52</v>
      </c>
      <c r="C58" s="105">
        <f t="shared" si="8"/>
      </c>
      <c r="D58" s="105">
        <f t="shared" si="8"/>
      </c>
      <c r="E58" s="105">
        <f t="shared" si="8"/>
      </c>
      <c r="F58" s="105">
        <f t="shared" si="8"/>
      </c>
      <c r="G58" s="105">
        <f t="shared" si="8"/>
      </c>
      <c r="H58" s="105">
        <f t="shared" si="8"/>
      </c>
      <c r="I58" s="105">
        <f t="shared" si="8"/>
      </c>
      <c r="J58" s="38">
        <f t="shared" si="8"/>
      </c>
      <c r="K58" s="38">
        <f t="shared" si="8"/>
      </c>
      <c r="L58" s="38">
        <f t="shared" si="8"/>
      </c>
      <c r="M58" s="38">
        <f t="shared" si="8"/>
      </c>
      <c r="N58" s="38">
        <f t="shared" si="8"/>
      </c>
      <c r="O58" s="38">
        <f t="shared" si="8"/>
      </c>
      <c r="P58" s="75">
        <f t="shared" si="8"/>
      </c>
    </row>
    <row r="59" spans="2:16" s="40" customFormat="1" ht="13.5">
      <c r="B59" s="100">
        <f aca="true" t="shared" si="9" ref="B59:B81">B58+1</f>
        <v>53</v>
      </c>
      <c r="C59" s="101">
        <f t="shared" si="8"/>
      </c>
      <c r="D59" s="101">
        <f t="shared" si="8"/>
      </c>
      <c r="E59" s="101">
        <f t="shared" si="8"/>
      </c>
      <c r="F59" s="101">
        <f t="shared" si="8"/>
      </c>
      <c r="G59" s="101">
        <f t="shared" si="8"/>
      </c>
      <c r="H59" s="101">
        <f t="shared" si="8"/>
      </c>
      <c r="I59" s="101">
        <f t="shared" si="8"/>
      </c>
      <c r="J59" s="102">
        <f t="shared" si="8"/>
      </c>
      <c r="K59" s="102">
        <f t="shared" si="8"/>
      </c>
      <c r="L59" s="102">
        <f t="shared" si="8"/>
      </c>
      <c r="M59" s="102">
        <f t="shared" si="8"/>
      </c>
      <c r="N59" s="102">
        <f t="shared" si="8"/>
      </c>
      <c r="O59" s="102">
        <f t="shared" si="8"/>
      </c>
      <c r="P59" s="103">
        <f t="shared" si="8"/>
      </c>
    </row>
    <row r="60" spans="2:16" s="40" customFormat="1" ht="13.5">
      <c r="B60" s="104">
        <f t="shared" si="9"/>
        <v>54</v>
      </c>
      <c r="C60" s="105">
        <f t="shared" si="8"/>
      </c>
      <c r="D60" s="105">
        <f t="shared" si="8"/>
      </c>
      <c r="E60" s="105">
        <f t="shared" si="8"/>
      </c>
      <c r="F60" s="105">
        <f t="shared" si="8"/>
      </c>
      <c r="G60" s="105">
        <f t="shared" si="8"/>
      </c>
      <c r="H60" s="105">
        <f t="shared" si="8"/>
      </c>
      <c r="I60" s="105">
        <f t="shared" si="8"/>
      </c>
      <c r="J60" s="38">
        <f t="shared" si="8"/>
      </c>
      <c r="K60" s="38">
        <f t="shared" si="8"/>
      </c>
      <c r="L60" s="38">
        <f t="shared" si="8"/>
      </c>
      <c r="M60" s="38">
        <f t="shared" si="8"/>
      </c>
      <c r="N60" s="38">
        <f t="shared" si="8"/>
      </c>
      <c r="O60" s="38">
        <f t="shared" si="8"/>
      </c>
      <c r="P60" s="75">
        <f t="shared" si="8"/>
      </c>
    </row>
    <row r="61" spans="2:16" s="40" customFormat="1" ht="13.5">
      <c r="B61" s="100">
        <f t="shared" si="9"/>
        <v>55</v>
      </c>
      <c r="C61" s="101">
        <f t="shared" si="8"/>
      </c>
      <c r="D61" s="101">
        <f t="shared" si="8"/>
      </c>
      <c r="E61" s="101">
        <f t="shared" si="8"/>
      </c>
      <c r="F61" s="101">
        <f t="shared" si="8"/>
      </c>
      <c r="G61" s="101">
        <f t="shared" si="8"/>
      </c>
      <c r="H61" s="101">
        <f t="shared" si="8"/>
      </c>
      <c r="I61" s="101">
        <f t="shared" si="8"/>
      </c>
      <c r="J61" s="102">
        <f t="shared" si="8"/>
      </c>
      <c r="K61" s="102">
        <f t="shared" si="8"/>
      </c>
      <c r="L61" s="102">
        <f t="shared" si="8"/>
      </c>
      <c r="M61" s="102">
        <f t="shared" si="8"/>
      </c>
      <c r="N61" s="102">
        <f t="shared" si="8"/>
      </c>
      <c r="O61" s="102">
        <f t="shared" si="8"/>
      </c>
      <c r="P61" s="103">
        <f t="shared" si="8"/>
      </c>
    </row>
    <row r="62" spans="2:16" s="40" customFormat="1" ht="13.5">
      <c r="B62" s="104">
        <f t="shared" si="9"/>
        <v>56</v>
      </c>
      <c r="C62" s="105">
        <f t="shared" si="8"/>
      </c>
      <c r="D62" s="105">
        <f t="shared" si="8"/>
      </c>
      <c r="E62" s="105">
        <f t="shared" si="8"/>
      </c>
      <c r="F62" s="105">
        <f t="shared" si="8"/>
      </c>
      <c r="G62" s="105">
        <f t="shared" si="8"/>
      </c>
      <c r="H62" s="105">
        <f t="shared" si="8"/>
      </c>
      <c r="I62" s="105">
        <f t="shared" si="8"/>
      </c>
      <c r="J62" s="38">
        <f t="shared" si="8"/>
      </c>
      <c r="K62" s="38">
        <f t="shared" si="8"/>
      </c>
      <c r="L62" s="38">
        <f t="shared" si="8"/>
      </c>
      <c r="M62" s="38">
        <f t="shared" si="8"/>
      </c>
      <c r="N62" s="38">
        <f t="shared" si="8"/>
      </c>
      <c r="O62" s="38">
        <f t="shared" si="8"/>
      </c>
      <c r="P62" s="75">
        <f t="shared" si="8"/>
      </c>
    </row>
    <row r="63" spans="2:16" s="40" customFormat="1" ht="13.5">
      <c r="B63" s="100">
        <f t="shared" si="9"/>
        <v>57</v>
      </c>
      <c r="C63" s="101">
        <f t="shared" si="8"/>
      </c>
      <c r="D63" s="101">
        <f t="shared" si="8"/>
      </c>
      <c r="E63" s="101">
        <f t="shared" si="8"/>
      </c>
      <c r="F63" s="101">
        <f t="shared" si="8"/>
      </c>
      <c r="G63" s="101">
        <f t="shared" si="8"/>
      </c>
      <c r="H63" s="101">
        <f t="shared" si="8"/>
      </c>
      <c r="I63" s="101">
        <f t="shared" si="8"/>
      </c>
      <c r="J63" s="102">
        <f t="shared" si="8"/>
      </c>
      <c r="K63" s="102">
        <f t="shared" si="8"/>
      </c>
      <c r="L63" s="102">
        <f t="shared" si="8"/>
      </c>
      <c r="M63" s="102">
        <f t="shared" si="8"/>
      </c>
      <c r="N63" s="102">
        <f t="shared" si="8"/>
      </c>
      <c r="O63" s="102">
        <f t="shared" si="8"/>
      </c>
      <c r="P63" s="103">
        <f t="shared" si="8"/>
      </c>
    </row>
    <row r="64" spans="2:16" s="40" customFormat="1" ht="13.5">
      <c r="B64" s="104">
        <f t="shared" si="9"/>
        <v>58</v>
      </c>
      <c r="C64" s="105">
        <f t="shared" si="8"/>
      </c>
      <c r="D64" s="105">
        <f t="shared" si="8"/>
      </c>
      <c r="E64" s="105">
        <f t="shared" si="8"/>
      </c>
      <c r="F64" s="105">
        <f t="shared" si="8"/>
      </c>
      <c r="G64" s="105">
        <f t="shared" si="8"/>
      </c>
      <c r="H64" s="105">
        <f t="shared" si="8"/>
      </c>
      <c r="I64" s="105">
        <f t="shared" si="8"/>
      </c>
      <c r="J64" s="38">
        <f t="shared" si="8"/>
      </c>
      <c r="K64" s="38">
        <f t="shared" si="8"/>
      </c>
      <c r="L64" s="38">
        <f t="shared" si="8"/>
      </c>
      <c r="M64" s="38">
        <f t="shared" si="8"/>
      </c>
      <c r="N64" s="38">
        <f t="shared" si="8"/>
      </c>
      <c r="O64" s="38">
        <f t="shared" si="8"/>
      </c>
      <c r="P64" s="75">
        <f t="shared" si="8"/>
      </c>
    </row>
    <row r="65" spans="2:16" s="40" customFormat="1" ht="13.5">
      <c r="B65" s="100">
        <f t="shared" si="9"/>
        <v>59</v>
      </c>
      <c r="C65" s="101">
        <f t="shared" si="8"/>
      </c>
      <c r="D65" s="101">
        <f t="shared" si="8"/>
      </c>
      <c r="E65" s="101">
        <f t="shared" si="8"/>
      </c>
      <c r="F65" s="101">
        <f t="shared" si="8"/>
      </c>
      <c r="G65" s="101">
        <f t="shared" si="8"/>
      </c>
      <c r="H65" s="101">
        <f t="shared" si="8"/>
      </c>
      <c r="I65" s="101">
        <f t="shared" si="8"/>
      </c>
      <c r="J65" s="102">
        <f t="shared" si="8"/>
      </c>
      <c r="K65" s="102">
        <f t="shared" si="8"/>
      </c>
      <c r="L65" s="102">
        <f t="shared" si="8"/>
      </c>
      <c r="M65" s="102">
        <f t="shared" si="8"/>
      </c>
      <c r="N65" s="102">
        <f t="shared" si="8"/>
      </c>
      <c r="O65" s="102">
        <f t="shared" si="8"/>
      </c>
      <c r="P65" s="103">
        <f t="shared" si="8"/>
      </c>
    </row>
    <row r="66" spans="2:16" s="40" customFormat="1" ht="13.5">
      <c r="B66" s="104">
        <f t="shared" si="9"/>
        <v>60</v>
      </c>
      <c r="C66" s="105">
        <f t="shared" si="8"/>
      </c>
      <c r="D66" s="105">
        <f t="shared" si="8"/>
      </c>
      <c r="E66" s="105">
        <f t="shared" si="8"/>
      </c>
      <c r="F66" s="105">
        <f t="shared" si="8"/>
      </c>
      <c r="G66" s="105">
        <f t="shared" si="8"/>
      </c>
      <c r="H66" s="105">
        <f t="shared" si="8"/>
      </c>
      <c r="I66" s="105">
        <f t="shared" si="8"/>
      </c>
      <c r="J66" s="38">
        <f t="shared" si="8"/>
      </c>
      <c r="K66" s="38">
        <f t="shared" si="8"/>
      </c>
      <c r="L66" s="38">
        <f t="shared" si="8"/>
      </c>
      <c r="M66" s="38">
        <f t="shared" si="8"/>
      </c>
      <c r="N66" s="38">
        <f t="shared" si="8"/>
      </c>
      <c r="O66" s="38">
        <f t="shared" si="8"/>
      </c>
      <c r="P66" s="75">
        <f t="shared" si="8"/>
      </c>
    </row>
    <row r="67" spans="2:16" s="40" customFormat="1" ht="12.75" customHeight="1">
      <c r="B67" s="100">
        <f t="shared" si="9"/>
        <v>61</v>
      </c>
      <c r="C67" s="101">
        <f t="shared" si="8"/>
      </c>
      <c r="D67" s="101">
        <f t="shared" si="8"/>
      </c>
      <c r="E67" s="101">
        <f t="shared" si="8"/>
      </c>
      <c r="F67" s="101">
        <f t="shared" si="8"/>
      </c>
      <c r="G67" s="101">
        <f t="shared" si="8"/>
      </c>
      <c r="H67" s="101">
        <f t="shared" si="8"/>
      </c>
      <c r="I67" s="101">
        <f t="shared" si="8"/>
      </c>
      <c r="J67" s="102">
        <f t="shared" si="8"/>
      </c>
      <c r="K67" s="102">
        <f t="shared" si="8"/>
      </c>
      <c r="L67" s="102">
        <f t="shared" si="8"/>
      </c>
      <c r="M67" s="102">
        <f t="shared" si="8"/>
      </c>
      <c r="N67" s="102">
        <f t="shared" si="8"/>
      </c>
      <c r="O67" s="102">
        <f t="shared" si="8"/>
      </c>
      <c r="P67" s="103">
        <f t="shared" si="8"/>
      </c>
    </row>
    <row r="68" spans="2:16" s="40" customFormat="1" ht="13.5">
      <c r="B68" s="104">
        <f t="shared" si="9"/>
        <v>62</v>
      </c>
      <c r="C68" s="105">
        <f t="shared" si="8"/>
      </c>
      <c r="D68" s="105">
        <f t="shared" si="8"/>
      </c>
      <c r="E68" s="105">
        <f t="shared" si="8"/>
      </c>
      <c r="F68" s="105">
        <f t="shared" si="8"/>
      </c>
      <c r="G68" s="105">
        <f t="shared" si="8"/>
      </c>
      <c r="H68" s="105">
        <f t="shared" si="8"/>
      </c>
      <c r="I68" s="105">
        <f t="shared" si="8"/>
      </c>
      <c r="J68" s="38">
        <f t="shared" si="8"/>
      </c>
      <c r="K68" s="38">
        <f t="shared" si="8"/>
      </c>
      <c r="L68" s="38">
        <f t="shared" si="8"/>
      </c>
      <c r="M68" s="38">
        <f t="shared" si="8"/>
      </c>
      <c r="N68" s="38">
        <f t="shared" si="8"/>
      </c>
      <c r="O68" s="38">
        <f t="shared" si="8"/>
      </c>
      <c r="P68" s="75">
        <f t="shared" si="8"/>
      </c>
    </row>
    <row r="69" spans="2:16" s="40" customFormat="1" ht="13.5">
      <c r="B69" s="100">
        <f t="shared" si="9"/>
        <v>63</v>
      </c>
      <c r="C69" s="101">
        <f t="shared" si="8"/>
      </c>
      <c r="D69" s="101">
        <f t="shared" si="8"/>
      </c>
      <c r="E69" s="101">
        <f t="shared" si="8"/>
      </c>
      <c r="F69" s="101">
        <f t="shared" si="8"/>
      </c>
      <c r="G69" s="101">
        <f t="shared" si="8"/>
      </c>
      <c r="H69" s="101">
        <f t="shared" si="8"/>
      </c>
      <c r="I69" s="101">
        <f t="shared" si="8"/>
      </c>
      <c r="J69" s="102">
        <f t="shared" si="8"/>
      </c>
      <c r="K69" s="102">
        <f t="shared" si="8"/>
      </c>
      <c r="L69" s="102">
        <f t="shared" si="8"/>
      </c>
      <c r="M69" s="102">
        <f t="shared" si="8"/>
      </c>
      <c r="N69" s="102">
        <f t="shared" si="8"/>
      </c>
      <c r="O69" s="102">
        <f t="shared" si="8"/>
      </c>
      <c r="P69" s="103">
        <f t="shared" si="8"/>
      </c>
    </row>
    <row r="70" spans="2:16" s="40" customFormat="1" ht="13.5">
      <c r="B70" s="104">
        <f t="shared" si="9"/>
        <v>64</v>
      </c>
      <c r="C70" s="105">
        <f t="shared" si="8"/>
      </c>
      <c r="D70" s="105">
        <f t="shared" si="8"/>
      </c>
      <c r="E70" s="105">
        <f t="shared" si="8"/>
      </c>
      <c r="F70" s="105">
        <f t="shared" si="8"/>
      </c>
      <c r="G70" s="105">
        <f t="shared" si="8"/>
      </c>
      <c r="H70" s="105">
        <f t="shared" si="8"/>
      </c>
      <c r="I70" s="105">
        <f t="shared" si="8"/>
      </c>
      <c r="J70" s="38">
        <f t="shared" si="8"/>
      </c>
      <c r="K70" s="38">
        <f t="shared" si="8"/>
      </c>
      <c r="L70" s="38">
        <f t="shared" si="8"/>
      </c>
      <c r="M70" s="38">
        <f t="shared" si="8"/>
      </c>
      <c r="N70" s="38">
        <f t="shared" si="8"/>
      </c>
      <c r="O70" s="38">
        <f t="shared" si="8"/>
      </c>
      <c r="P70" s="75">
        <f t="shared" si="8"/>
      </c>
    </row>
    <row r="71" spans="2:16" s="40" customFormat="1" ht="13.5">
      <c r="B71" s="100">
        <f t="shared" si="9"/>
        <v>65</v>
      </c>
      <c r="C71" s="101">
        <f t="shared" si="8"/>
      </c>
      <c r="D71" s="101">
        <f t="shared" si="8"/>
      </c>
      <c r="E71" s="101">
        <f t="shared" si="8"/>
      </c>
      <c r="F71" s="101">
        <f t="shared" si="8"/>
      </c>
      <c r="G71" s="101">
        <f t="shared" si="8"/>
      </c>
      <c r="H71" s="101">
        <f t="shared" si="8"/>
      </c>
      <c r="I71" s="101">
        <f t="shared" si="8"/>
      </c>
      <c r="J71" s="102">
        <f t="shared" si="8"/>
      </c>
      <c r="K71" s="102">
        <f t="shared" si="8"/>
      </c>
      <c r="L71" s="102">
        <f t="shared" si="8"/>
      </c>
      <c r="M71" s="102">
        <f t="shared" si="8"/>
      </c>
      <c r="N71" s="102">
        <f t="shared" si="8"/>
      </c>
      <c r="O71" s="102">
        <f t="shared" si="8"/>
      </c>
      <c r="P71" s="103">
        <f t="shared" si="8"/>
      </c>
    </row>
    <row r="72" spans="2:16" s="40" customFormat="1" ht="13.5">
      <c r="B72" s="104">
        <f t="shared" si="9"/>
        <v>66</v>
      </c>
      <c r="C72" s="105">
        <f t="shared" si="8"/>
      </c>
      <c r="D72" s="105">
        <f t="shared" si="8"/>
      </c>
      <c r="E72" s="105">
        <f t="shared" si="8"/>
      </c>
      <c r="F72" s="105">
        <f t="shared" si="8"/>
      </c>
      <c r="G72" s="105">
        <f t="shared" si="8"/>
      </c>
      <c r="H72" s="105">
        <f t="shared" si="8"/>
      </c>
      <c r="I72" s="105">
        <f t="shared" si="8"/>
      </c>
      <c r="J72" s="38">
        <f t="shared" si="8"/>
      </c>
      <c r="K72" s="38">
        <f t="shared" si="8"/>
      </c>
      <c r="L72" s="38">
        <f t="shared" si="8"/>
      </c>
      <c r="M72" s="38">
        <f t="shared" si="8"/>
      </c>
      <c r="N72" s="38">
        <f t="shared" si="8"/>
      </c>
      <c r="O72" s="38">
        <f t="shared" si="8"/>
      </c>
      <c r="P72" s="75">
        <f t="shared" si="8"/>
      </c>
    </row>
    <row r="73" spans="2:16" s="40" customFormat="1" ht="13.5">
      <c r="B73" s="100">
        <f t="shared" si="9"/>
        <v>67</v>
      </c>
      <c r="C73" s="101">
        <f aca="true" t="shared" si="10" ref="C73:P88">IF(ISBLANK(C$5),"",TEXT(HLOOKUP(C$5,MasterLot,$B73+1,FALSE),VLOOKUP(C$6,FormattingStylesData,2,FALSE)))</f>
      </c>
      <c r="D73" s="101">
        <f t="shared" si="10"/>
      </c>
      <c r="E73" s="101">
        <f t="shared" si="10"/>
      </c>
      <c r="F73" s="101">
        <f t="shared" si="10"/>
      </c>
      <c r="G73" s="101">
        <f t="shared" si="10"/>
      </c>
      <c r="H73" s="101">
        <f t="shared" si="10"/>
      </c>
      <c r="I73" s="101">
        <f t="shared" si="10"/>
      </c>
      <c r="J73" s="102">
        <f t="shared" si="10"/>
      </c>
      <c r="K73" s="102">
        <f t="shared" si="10"/>
      </c>
      <c r="L73" s="102">
        <f t="shared" si="10"/>
      </c>
      <c r="M73" s="102">
        <f t="shared" si="10"/>
      </c>
      <c r="N73" s="102">
        <f t="shared" si="10"/>
      </c>
      <c r="O73" s="102">
        <f t="shared" si="10"/>
      </c>
      <c r="P73" s="103">
        <f t="shared" si="10"/>
      </c>
    </row>
    <row r="74" spans="2:16" s="40" customFormat="1" ht="13.5">
      <c r="B74" s="104">
        <f t="shared" si="9"/>
        <v>68</v>
      </c>
      <c r="C74" s="105">
        <f t="shared" si="10"/>
      </c>
      <c r="D74" s="105">
        <f t="shared" si="10"/>
      </c>
      <c r="E74" s="105">
        <f t="shared" si="10"/>
      </c>
      <c r="F74" s="105">
        <f t="shared" si="10"/>
      </c>
      <c r="G74" s="105">
        <f t="shared" si="10"/>
      </c>
      <c r="H74" s="105">
        <f t="shared" si="10"/>
      </c>
      <c r="I74" s="105">
        <f t="shared" si="10"/>
      </c>
      <c r="J74" s="38">
        <f t="shared" si="10"/>
      </c>
      <c r="K74" s="38">
        <f t="shared" si="10"/>
      </c>
      <c r="L74" s="38">
        <f t="shared" si="10"/>
      </c>
      <c r="M74" s="38">
        <f t="shared" si="10"/>
      </c>
      <c r="N74" s="38">
        <f t="shared" si="10"/>
      </c>
      <c r="O74" s="38">
        <f t="shared" si="10"/>
      </c>
      <c r="P74" s="75">
        <f t="shared" si="10"/>
      </c>
    </row>
    <row r="75" spans="2:16" s="40" customFormat="1" ht="13.5">
      <c r="B75" s="100">
        <f t="shared" si="9"/>
        <v>69</v>
      </c>
      <c r="C75" s="101">
        <f t="shared" si="10"/>
      </c>
      <c r="D75" s="101">
        <f t="shared" si="10"/>
      </c>
      <c r="E75" s="101">
        <f t="shared" si="10"/>
      </c>
      <c r="F75" s="101">
        <f t="shared" si="10"/>
      </c>
      <c r="G75" s="101">
        <f t="shared" si="10"/>
      </c>
      <c r="H75" s="101">
        <f t="shared" si="10"/>
      </c>
      <c r="I75" s="101">
        <f t="shared" si="10"/>
      </c>
      <c r="J75" s="102">
        <f t="shared" si="10"/>
      </c>
      <c r="K75" s="102">
        <f t="shared" si="10"/>
      </c>
      <c r="L75" s="102">
        <f t="shared" si="10"/>
      </c>
      <c r="M75" s="102">
        <f t="shared" si="10"/>
      </c>
      <c r="N75" s="102">
        <f t="shared" si="10"/>
      </c>
      <c r="O75" s="102">
        <f t="shared" si="10"/>
      </c>
      <c r="P75" s="103">
        <f t="shared" si="10"/>
      </c>
    </row>
    <row r="76" spans="2:16" s="40" customFormat="1" ht="13.5">
      <c r="B76" s="104">
        <f t="shared" si="9"/>
        <v>70</v>
      </c>
      <c r="C76" s="105">
        <f t="shared" si="10"/>
      </c>
      <c r="D76" s="105">
        <f t="shared" si="10"/>
      </c>
      <c r="E76" s="105">
        <f t="shared" si="10"/>
      </c>
      <c r="F76" s="105">
        <f t="shared" si="10"/>
      </c>
      <c r="G76" s="105">
        <f t="shared" si="10"/>
      </c>
      <c r="H76" s="105">
        <f t="shared" si="10"/>
      </c>
      <c r="I76" s="105">
        <f t="shared" si="10"/>
      </c>
      <c r="J76" s="38">
        <f t="shared" si="10"/>
      </c>
      <c r="K76" s="38">
        <f t="shared" si="10"/>
      </c>
      <c r="L76" s="38">
        <f t="shared" si="10"/>
      </c>
      <c r="M76" s="38">
        <f t="shared" si="10"/>
      </c>
      <c r="N76" s="38">
        <f t="shared" si="10"/>
      </c>
      <c r="O76" s="38">
        <f t="shared" si="10"/>
      </c>
      <c r="P76" s="75">
        <f t="shared" si="10"/>
      </c>
    </row>
    <row r="77" spans="2:16" s="40" customFormat="1" ht="13.5">
      <c r="B77" s="100">
        <f t="shared" si="9"/>
        <v>71</v>
      </c>
      <c r="C77" s="101">
        <f t="shared" si="10"/>
      </c>
      <c r="D77" s="101">
        <f t="shared" si="10"/>
      </c>
      <c r="E77" s="101">
        <f t="shared" si="10"/>
      </c>
      <c r="F77" s="101">
        <f t="shared" si="10"/>
      </c>
      <c r="G77" s="101">
        <f t="shared" si="10"/>
      </c>
      <c r="H77" s="101">
        <f t="shared" si="10"/>
      </c>
      <c r="I77" s="101">
        <f t="shared" si="10"/>
      </c>
      <c r="J77" s="102">
        <f t="shared" si="10"/>
      </c>
      <c r="K77" s="102">
        <f t="shared" si="10"/>
      </c>
      <c r="L77" s="102">
        <f t="shared" si="10"/>
      </c>
      <c r="M77" s="102">
        <f t="shared" si="10"/>
      </c>
      <c r="N77" s="102">
        <f t="shared" si="10"/>
      </c>
      <c r="O77" s="102">
        <f t="shared" si="10"/>
      </c>
      <c r="P77" s="103">
        <f t="shared" si="10"/>
      </c>
    </row>
    <row r="78" spans="2:16" s="40" customFormat="1" ht="13.5">
      <c r="B78" s="104">
        <f t="shared" si="9"/>
        <v>72</v>
      </c>
      <c r="C78" s="105">
        <f t="shared" si="10"/>
      </c>
      <c r="D78" s="105">
        <f t="shared" si="10"/>
      </c>
      <c r="E78" s="105">
        <f t="shared" si="10"/>
      </c>
      <c r="F78" s="105">
        <f t="shared" si="10"/>
      </c>
      <c r="G78" s="105">
        <f t="shared" si="10"/>
      </c>
      <c r="H78" s="105">
        <f t="shared" si="10"/>
      </c>
      <c r="I78" s="105">
        <f t="shared" si="10"/>
      </c>
      <c r="J78" s="38">
        <f t="shared" si="10"/>
      </c>
      <c r="K78" s="38">
        <f t="shared" si="10"/>
      </c>
      <c r="L78" s="38">
        <f t="shared" si="10"/>
      </c>
      <c r="M78" s="38">
        <f t="shared" si="10"/>
      </c>
      <c r="N78" s="38">
        <f t="shared" si="10"/>
      </c>
      <c r="O78" s="38">
        <f t="shared" si="10"/>
      </c>
      <c r="P78" s="75">
        <f t="shared" si="10"/>
      </c>
    </row>
    <row r="79" spans="2:16" s="40" customFormat="1" ht="13.5">
      <c r="B79" s="100">
        <f t="shared" si="9"/>
        <v>73</v>
      </c>
      <c r="C79" s="101">
        <f t="shared" si="10"/>
      </c>
      <c r="D79" s="101">
        <f t="shared" si="10"/>
      </c>
      <c r="E79" s="101">
        <f t="shared" si="10"/>
      </c>
      <c r="F79" s="101">
        <f t="shared" si="10"/>
      </c>
      <c r="G79" s="101">
        <f t="shared" si="10"/>
      </c>
      <c r="H79" s="101">
        <f t="shared" si="10"/>
      </c>
      <c r="I79" s="101">
        <f t="shared" si="10"/>
      </c>
      <c r="J79" s="102">
        <f t="shared" si="10"/>
      </c>
      <c r="K79" s="102">
        <f t="shared" si="10"/>
      </c>
      <c r="L79" s="102">
        <f t="shared" si="10"/>
      </c>
      <c r="M79" s="102">
        <f t="shared" si="10"/>
      </c>
      <c r="N79" s="102">
        <f t="shared" si="10"/>
      </c>
      <c r="O79" s="102">
        <f t="shared" si="10"/>
      </c>
      <c r="P79" s="103">
        <f t="shared" si="10"/>
      </c>
    </row>
    <row r="80" spans="2:16" s="40" customFormat="1" ht="13.5">
      <c r="B80" s="104">
        <f t="shared" si="9"/>
        <v>74</v>
      </c>
      <c r="C80" s="105">
        <f t="shared" si="10"/>
      </c>
      <c r="D80" s="105">
        <f t="shared" si="10"/>
      </c>
      <c r="E80" s="105">
        <f t="shared" si="10"/>
      </c>
      <c r="F80" s="105">
        <f t="shared" si="10"/>
      </c>
      <c r="G80" s="105">
        <f t="shared" si="10"/>
      </c>
      <c r="H80" s="105">
        <f t="shared" si="10"/>
      </c>
      <c r="I80" s="105">
        <f t="shared" si="10"/>
      </c>
      <c r="J80" s="38">
        <f t="shared" si="10"/>
      </c>
      <c r="K80" s="38">
        <f t="shared" si="10"/>
      </c>
      <c r="L80" s="38">
        <f t="shared" si="10"/>
      </c>
      <c r="M80" s="38">
        <f t="shared" si="10"/>
      </c>
      <c r="N80" s="38">
        <f t="shared" si="10"/>
      </c>
      <c r="O80" s="38">
        <f t="shared" si="10"/>
      </c>
      <c r="P80" s="75">
        <f t="shared" si="10"/>
      </c>
    </row>
    <row r="81" spans="2:16" s="40" customFormat="1" ht="13.5">
      <c r="B81" s="100">
        <f t="shared" si="9"/>
        <v>75</v>
      </c>
      <c r="C81" s="101">
        <f t="shared" si="10"/>
      </c>
      <c r="D81" s="101">
        <f t="shared" si="10"/>
      </c>
      <c r="E81" s="101">
        <f t="shared" si="10"/>
      </c>
      <c r="F81" s="101">
        <f t="shared" si="10"/>
      </c>
      <c r="G81" s="101">
        <f t="shared" si="10"/>
      </c>
      <c r="H81" s="101">
        <f t="shared" si="10"/>
      </c>
      <c r="I81" s="101">
        <f t="shared" si="10"/>
      </c>
      <c r="J81" s="102">
        <f t="shared" si="10"/>
      </c>
      <c r="K81" s="102">
        <f t="shared" si="10"/>
      </c>
      <c r="L81" s="102">
        <f t="shared" si="10"/>
      </c>
      <c r="M81" s="102">
        <f t="shared" si="10"/>
      </c>
      <c r="N81" s="102">
        <f t="shared" si="10"/>
      </c>
      <c r="O81" s="102">
        <f t="shared" si="10"/>
      </c>
      <c r="P81" s="103">
        <f t="shared" si="10"/>
      </c>
    </row>
    <row r="82" spans="2:16" s="40" customFormat="1" ht="13.5">
      <c r="B82" s="104">
        <f>B81+1</f>
        <v>76</v>
      </c>
      <c r="C82" s="105">
        <f t="shared" si="10"/>
      </c>
      <c r="D82" s="105">
        <f t="shared" si="10"/>
      </c>
      <c r="E82" s="105">
        <f t="shared" si="10"/>
      </c>
      <c r="F82" s="105">
        <f t="shared" si="10"/>
      </c>
      <c r="G82" s="105">
        <f t="shared" si="10"/>
      </c>
      <c r="H82" s="105">
        <f t="shared" si="10"/>
      </c>
      <c r="I82" s="105">
        <f t="shared" si="10"/>
      </c>
      <c r="J82" s="38">
        <f t="shared" si="10"/>
      </c>
      <c r="K82" s="38">
        <f t="shared" si="10"/>
      </c>
      <c r="L82" s="38">
        <f t="shared" si="10"/>
      </c>
      <c r="M82" s="38">
        <f t="shared" si="10"/>
      </c>
      <c r="N82" s="38">
        <f t="shared" si="10"/>
      </c>
      <c r="O82" s="38">
        <f t="shared" si="10"/>
      </c>
      <c r="P82" s="75">
        <f t="shared" si="10"/>
      </c>
    </row>
    <row r="83" spans="2:16" s="40" customFormat="1" ht="13.5">
      <c r="B83" s="100">
        <f aca="true" t="shared" si="11" ref="B83:B105">B82+1</f>
        <v>77</v>
      </c>
      <c r="C83" s="101">
        <f t="shared" si="10"/>
      </c>
      <c r="D83" s="101">
        <f t="shared" si="10"/>
      </c>
      <c r="E83" s="101">
        <f t="shared" si="10"/>
      </c>
      <c r="F83" s="101">
        <f t="shared" si="10"/>
      </c>
      <c r="G83" s="101">
        <f t="shared" si="10"/>
      </c>
      <c r="H83" s="101">
        <f t="shared" si="10"/>
      </c>
      <c r="I83" s="101">
        <f t="shared" si="10"/>
      </c>
      <c r="J83" s="102">
        <f t="shared" si="10"/>
      </c>
      <c r="K83" s="102">
        <f t="shared" si="10"/>
      </c>
      <c r="L83" s="102">
        <f t="shared" si="10"/>
      </c>
      <c r="M83" s="102">
        <f t="shared" si="10"/>
      </c>
      <c r="N83" s="102">
        <f t="shared" si="10"/>
      </c>
      <c r="O83" s="102">
        <f t="shared" si="10"/>
      </c>
      <c r="P83" s="103">
        <f t="shared" si="10"/>
      </c>
    </row>
    <row r="84" spans="2:16" s="40" customFormat="1" ht="13.5">
      <c r="B84" s="104">
        <f t="shared" si="11"/>
        <v>78</v>
      </c>
      <c r="C84" s="105">
        <f t="shared" si="10"/>
      </c>
      <c r="D84" s="105">
        <f t="shared" si="10"/>
      </c>
      <c r="E84" s="105">
        <f t="shared" si="10"/>
      </c>
      <c r="F84" s="105">
        <f t="shared" si="10"/>
      </c>
      <c r="G84" s="105">
        <f t="shared" si="10"/>
      </c>
      <c r="H84" s="105">
        <f t="shared" si="10"/>
      </c>
      <c r="I84" s="105">
        <f t="shared" si="10"/>
      </c>
      <c r="J84" s="38">
        <f t="shared" si="10"/>
      </c>
      <c r="K84" s="38">
        <f t="shared" si="10"/>
      </c>
      <c r="L84" s="38">
        <f t="shared" si="10"/>
      </c>
      <c r="M84" s="38">
        <f t="shared" si="10"/>
      </c>
      <c r="N84" s="38">
        <f t="shared" si="10"/>
      </c>
      <c r="O84" s="38">
        <f t="shared" si="10"/>
      </c>
      <c r="P84" s="75">
        <f t="shared" si="10"/>
      </c>
    </row>
    <row r="85" spans="2:16" s="40" customFormat="1" ht="13.5">
      <c r="B85" s="100">
        <f t="shared" si="11"/>
        <v>79</v>
      </c>
      <c r="C85" s="101">
        <f t="shared" si="10"/>
      </c>
      <c r="D85" s="101">
        <f t="shared" si="10"/>
      </c>
      <c r="E85" s="101">
        <f t="shared" si="10"/>
      </c>
      <c r="F85" s="101">
        <f t="shared" si="10"/>
      </c>
      <c r="G85" s="101">
        <f t="shared" si="10"/>
      </c>
      <c r="H85" s="101">
        <f t="shared" si="10"/>
      </c>
      <c r="I85" s="101">
        <f t="shared" si="10"/>
      </c>
      <c r="J85" s="102">
        <f t="shared" si="10"/>
      </c>
      <c r="K85" s="102">
        <f t="shared" si="10"/>
      </c>
      <c r="L85" s="102">
        <f t="shared" si="10"/>
      </c>
      <c r="M85" s="102">
        <f t="shared" si="10"/>
      </c>
      <c r="N85" s="102">
        <f t="shared" si="10"/>
      </c>
      <c r="O85" s="102">
        <f t="shared" si="10"/>
      </c>
      <c r="P85" s="103">
        <f t="shared" si="10"/>
      </c>
    </row>
    <row r="86" spans="2:16" s="40" customFormat="1" ht="13.5">
      <c r="B86" s="104">
        <f t="shared" si="11"/>
        <v>80</v>
      </c>
      <c r="C86" s="105">
        <f t="shared" si="10"/>
      </c>
      <c r="D86" s="105">
        <f t="shared" si="10"/>
      </c>
      <c r="E86" s="105">
        <f t="shared" si="10"/>
      </c>
      <c r="F86" s="105">
        <f t="shared" si="10"/>
      </c>
      <c r="G86" s="105">
        <f t="shared" si="10"/>
      </c>
      <c r="H86" s="105">
        <f t="shared" si="10"/>
      </c>
      <c r="I86" s="105">
        <f t="shared" si="10"/>
      </c>
      <c r="J86" s="38">
        <f t="shared" si="10"/>
      </c>
      <c r="K86" s="38">
        <f t="shared" si="10"/>
      </c>
      <c r="L86" s="38">
        <f t="shared" si="10"/>
      </c>
      <c r="M86" s="38">
        <f t="shared" si="10"/>
      </c>
      <c r="N86" s="38">
        <f t="shared" si="10"/>
      </c>
      <c r="O86" s="38">
        <f t="shared" si="10"/>
      </c>
      <c r="P86" s="75">
        <f t="shared" si="10"/>
      </c>
    </row>
    <row r="87" spans="2:16" s="40" customFormat="1" ht="13.5">
      <c r="B87" s="100">
        <f t="shared" si="11"/>
        <v>81</v>
      </c>
      <c r="C87" s="101">
        <f t="shared" si="10"/>
      </c>
      <c r="D87" s="101">
        <f t="shared" si="10"/>
      </c>
      <c r="E87" s="101">
        <f t="shared" si="10"/>
      </c>
      <c r="F87" s="101">
        <f t="shared" si="10"/>
      </c>
      <c r="G87" s="101">
        <f t="shared" si="10"/>
      </c>
      <c r="H87" s="101">
        <f t="shared" si="10"/>
      </c>
      <c r="I87" s="101">
        <f t="shared" si="10"/>
      </c>
      <c r="J87" s="102">
        <f t="shared" si="10"/>
      </c>
      <c r="K87" s="102">
        <f t="shared" si="10"/>
      </c>
      <c r="L87" s="102">
        <f t="shared" si="10"/>
      </c>
      <c r="M87" s="102">
        <f t="shared" si="10"/>
      </c>
      <c r="N87" s="102">
        <f t="shared" si="10"/>
      </c>
      <c r="O87" s="102">
        <f t="shared" si="10"/>
      </c>
      <c r="P87" s="103">
        <f t="shared" si="10"/>
      </c>
    </row>
    <row r="88" spans="2:16" s="40" customFormat="1" ht="13.5">
      <c r="B88" s="104">
        <f t="shared" si="11"/>
        <v>82</v>
      </c>
      <c r="C88" s="105">
        <f t="shared" si="10"/>
      </c>
      <c r="D88" s="105">
        <f t="shared" si="10"/>
      </c>
      <c r="E88" s="105">
        <f t="shared" si="10"/>
      </c>
      <c r="F88" s="105">
        <f t="shared" si="10"/>
      </c>
      <c r="G88" s="105">
        <f t="shared" si="10"/>
      </c>
      <c r="H88" s="105">
        <f t="shared" si="10"/>
      </c>
      <c r="I88" s="105">
        <f t="shared" si="10"/>
      </c>
      <c r="J88" s="38">
        <f t="shared" si="10"/>
      </c>
      <c r="K88" s="38">
        <f t="shared" si="10"/>
      </c>
      <c r="L88" s="38">
        <f t="shared" si="10"/>
      </c>
      <c r="M88" s="38">
        <f t="shared" si="10"/>
      </c>
      <c r="N88" s="38">
        <f t="shared" si="10"/>
      </c>
      <c r="O88" s="38">
        <f t="shared" si="10"/>
      </c>
      <c r="P88" s="75">
        <f t="shared" si="10"/>
      </c>
    </row>
    <row r="89" spans="2:16" s="40" customFormat="1" ht="13.5">
      <c r="B89" s="100">
        <f t="shared" si="11"/>
        <v>83</v>
      </c>
      <c r="C89" s="101">
        <f aca="true" t="shared" si="12" ref="C89:P106">IF(ISBLANK(C$5),"",TEXT(HLOOKUP(C$5,MasterLot,$B89+1,FALSE),VLOOKUP(C$6,FormattingStylesData,2,FALSE)))</f>
      </c>
      <c r="D89" s="101">
        <f t="shared" si="12"/>
      </c>
      <c r="E89" s="101">
        <f t="shared" si="12"/>
      </c>
      <c r="F89" s="101">
        <f t="shared" si="12"/>
      </c>
      <c r="G89" s="101">
        <f t="shared" si="12"/>
      </c>
      <c r="H89" s="101">
        <f t="shared" si="12"/>
      </c>
      <c r="I89" s="101">
        <f t="shared" si="12"/>
      </c>
      <c r="J89" s="102">
        <f t="shared" si="12"/>
      </c>
      <c r="K89" s="102">
        <f t="shared" si="12"/>
      </c>
      <c r="L89" s="102">
        <f t="shared" si="12"/>
      </c>
      <c r="M89" s="102">
        <f t="shared" si="12"/>
      </c>
      <c r="N89" s="102">
        <f t="shared" si="12"/>
      </c>
      <c r="O89" s="102">
        <f t="shared" si="12"/>
      </c>
      <c r="P89" s="103">
        <f t="shared" si="12"/>
      </c>
    </row>
    <row r="90" spans="2:16" s="40" customFormat="1" ht="13.5">
      <c r="B90" s="104">
        <f t="shared" si="11"/>
        <v>84</v>
      </c>
      <c r="C90" s="105">
        <f t="shared" si="12"/>
      </c>
      <c r="D90" s="105">
        <f t="shared" si="12"/>
      </c>
      <c r="E90" s="105">
        <f t="shared" si="12"/>
      </c>
      <c r="F90" s="105">
        <f t="shared" si="12"/>
      </c>
      <c r="G90" s="105">
        <f t="shared" si="12"/>
      </c>
      <c r="H90" s="105">
        <f t="shared" si="12"/>
      </c>
      <c r="I90" s="105">
        <f t="shared" si="12"/>
      </c>
      <c r="J90" s="38">
        <f t="shared" si="12"/>
      </c>
      <c r="K90" s="38">
        <f t="shared" si="12"/>
      </c>
      <c r="L90" s="38">
        <f t="shared" si="12"/>
      </c>
      <c r="M90" s="38">
        <f t="shared" si="12"/>
      </c>
      <c r="N90" s="38">
        <f t="shared" si="12"/>
      </c>
      <c r="O90" s="38">
        <f t="shared" si="12"/>
      </c>
      <c r="P90" s="75">
        <f t="shared" si="12"/>
      </c>
    </row>
    <row r="91" spans="2:16" s="40" customFormat="1" ht="12.75" customHeight="1">
      <c r="B91" s="100">
        <f t="shared" si="11"/>
        <v>85</v>
      </c>
      <c r="C91" s="101">
        <f t="shared" si="12"/>
      </c>
      <c r="D91" s="101">
        <f t="shared" si="12"/>
      </c>
      <c r="E91" s="101">
        <f t="shared" si="12"/>
      </c>
      <c r="F91" s="101">
        <f t="shared" si="12"/>
      </c>
      <c r="G91" s="101">
        <f t="shared" si="12"/>
      </c>
      <c r="H91" s="101">
        <f t="shared" si="12"/>
      </c>
      <c r="I91" s="101">
        <f t="shared" si="12"/>
      </c>
      <c r="J91" s="102">
        <f t="shared" si="12"/>
      </c>
      <c r="K91" s="102">
        <f t="shared" si="12"/>
      </c>
      <c r="L91" s="102">
        <f t="shared" si="12"/>
      </c>
      <c r="M91" s="102">
        <f t="shared" si="12"/>
      </c>
      <c r="N91" s="102">
        <f t="shared" si="12"/>
      </c>
      <c r="O91" s="102">
        <f t="shared" si="12"/>
      </c>
      <c r="P91" s="103">
        <f t="shared" si="12"/>
      </c>
    </row>
    <row r="92" spans="2:16" s="40" customFormat="1" ht="13.5">
      <c r="B92" s="104">
        <f t="shared" si="11"/>
        <v>86</v>
      </c>
      <c r="C92" s="105">
        <f t="shared" si="12"/>
      </c>
      <c r="D92" s="105">
        <f t="shared" si="12"/>
      </c>
      <c r="E92" s="105">
        <f t="shared" si="12"/>
      </c>
      <c r="F92" s="105">
        <f t="shared" si="12"/>
      </c>
      <c r="G92" s="105">
        <f t="shared" si="12"/>
      </c>
      <c r="H92" s="105">
        <f t="shared" si="12"/>
      </c>
      <c r="I92" s="105">
        <f t="shared" si="12"/>
      </c>
      <c r="J92" s="38">
        <f t="shared" si="12"/>
      </c>
      <c r="K92" s="38">
        <f t="shared" si="12"/>
      </c>
      <c r="L92" s="38">
        <f t="shared" si="12"/>
      </c>
      <c r="M92" s="38">
        <f t="shared" si="12"/>
      </c>
      <c r="N92" s="38">
        <f t="shared" si="12"/>
      </c>
      <c r="O92" s="38">
        <f t="shared" si="12"/>
      </c>
      <c r="P92" s="75">
        <f t="shared" si="12"/>
      </c>
    </row>
    <row r="93" spans="2:16" s="40" customFormat="1" ht="13.5">
      <c r="B93" s="100">
        <f t="shared" si="11"/>
        <v>87</v>
      </c>
      <c r="C93" s="101">
        <f t="shared" si="12"/>
      </c>
      <c r="D93" s="101">
        <f t="shared" si="12"/>
      </c>
      <c r="E93" s="101">
        <f t="shared" si="12"/>
      </c>
      <c r="F93" s="101">
        <f t="shared" si="12"/>
      </c>
      <c r="G93" s="101">
        <f t="shared" si="12"/>
      </c>
      <c r="H93" s="101">
        <f t="shared" si="12"/>
      </c>
      <c r="I93" s="101">
        <f t="shared" si="12"/>
      </c>
      <c r="J93" s="102">
        <f t="shared" si="12"/>
      </c>
      <c r="K93" s="102">
        <f t="shared" si="12"/>
      </c>
      <c r="L93" s="102">
        <f t="shared" si="12"/>
      </c>
      <c r="M93" s="102">
        <f t="shared" si="12"/>
      </c>
      <c r="N93" s="102">
        <f t="shared" si="12"/>
      </c>
      <c r="O93" s="102">
        <f t="shared" si="12"/>
      </c>
      <c r="P93" s="103">
        <f t="shared" si="12"/>
      </c>
    </row>
    <row r="94" spans="2:16" s="40" customFormat="1" ht="13.5">
      <c r="B94" s="104">
        <f t="shared" si="11"/>
        <v>88</v>
      </c>
      <c r="C94" s="105">
        <f t="shared" si="12"/>
      </c>
      <c r="D94" s="105">
        <f t="shared" si="12"/>
      </c>
      <c r="E94" s="105">
        <f t="shared" si="12"/>
      </c>
      <c r="F94" s="105">
        <f t="shared" si="12"/>
      </c>
      <c r="G94" s="105">
        <f t="shared" si="12"/>
      </c>
      <c r="H94" s="105">
        <f t="shared" si="12"/>
      </c>
      <c r="I94" s="105">
        <f t="shared" si="12"/>
      </c>
      <c r="J94" s="38">
        <f t="shared" si="12"/>
      </c>
      <c r="K94" s="38">
        <f t="shared" si="12"/>
      </c>
      <c r="L94" s="38">
        <f t="shared" si="12"/>
      </c>
      <c r="M94" s="38">
        <f t="shared" si="12"/>
      </c>
      <c r="N94" s="38">
        <f t="shared" si="12"/>
      </c>
      <c r="O94" s="38">
        <f t="shared" si="12"/>
      </c>
      <c r="P94" s="75">
        <f t="shared" si="12"/>
      </c>
    </row>
    <row r="95" spans="2:16" s="40" customFormat="1" ht="13.5">
      <c r="B95" s="100">
        <f t="shared" si="11"/>
        <v>89</v>
      </c>
      <c r="C95" s="101">
        <f t="shared" si="12"/>
      </c>
      <c r="D95" s="101">
        <f t="shared" si="12"/>
      </c>
      <c r="E95" s="101">
        <f t="shared" si="12"/>
      </c>
      <c r="F95" s="101">
        <f t="shared" si="12"/>
      </c>
      <c r="G95" s="101">
        <f t="shared" si="12"/>
      </c>
      <c r="H95" s="101">
        <f t="shared" si="12"/>
      </c>
      <c r="I95" s="101">
        <f t="shared" si="12"/>
      </c>
      <c r="J95" s="102">
        <f t="shared" si="12"/>
      </c>
      <c r="K95" s="102">
        <f t="shared" si="12"/>
      </c>
      <c r="L95" s="102">
        <f t="shared" si="12"/>
      </c>
      <c r="M95" s="102">
        <f t="shared" si="12"/>
      </c>
      <c r="N95" s="102">
        <f t="shared" si="12"/>
      </c>
      <c r="O95" s="102">
        <f t="shared" si="12"/>
      </c>
      <c r="P95" s="103">
        <f t="shared" si="12"/>
      </c>
    </row>
    <row r="96" spans="2:16" s="40" customFormat="1" ht="13.5">
      <c r="B96" s="104">
        <f t="shared" si="11"/>
        <v>90</v>
      </c>
      <c r="C96" s="105">
        <f t="shared" si="12"/>
      </c>
      <c r="D96" s="105">
        <f t="shared" si="12"/>
      </c>
      <c r="E96" s="105">
        <f t="shared" si="12"/>
      </c>
      <c r="F96" s="105">
        <f t="shared" si="12"/>
      </c>
      <c r="G96" s="105">
        <f t="shared" si="12"/>
      </c>
      <c r="H96" s="105">
        <f t="shared" si="12"/>
      </c>
      <c r="I96" s="105">
        <f t="shared" si="12"/>
      </c>
      <c r="J96" s="38">
        <f t="shared" si="12"/>
      </c>
      <c r="K96" s="38">
        <f t="shared" si="12"/>
      </c>
      <c r="L96" s="38">
        <f t="shared" si="12"/>
      </c>
      <c r="M96" s="38">
        <f t="shared" si="12"/>
      </c>
      <c r="N96" s="38">
        <f t="shared" si="12"/>
      </c>
      <c r="O96" s="38">
        <f t="shared" si="12"/>
      </c>
      <c r="P96" s="75">
        <f t="shared" si="12"/>
      </c>
    </row>
    <row r="97" spans="2:16" s="40" customFormat="1" ht="13.5">
      <c r="B97" s="100">
        <f t="shared" si="11"/>
        <v>91</v>
      </c>
      <c r="C97" s="101">
        <f t="shared" si="12"/>
      </c>
      <c r="D97" s="101">
        <f t="shared" si="12"/>
      </c>
      <c r="E97" s="101">
        <f t="shared" si="12"/>
      </c>
      <c r="F97" s="101">
        <f t="shared" si="12"/>
      </c>
      <c r="G97" s="101">
        <f t="shared" si="12"/>
      </c>
      <c r="H97" s="101">
        <f t="shared" si="12"/>
      </c>
      <c r="I97" s="101">
        <f t="shared" si="12"/>
      </c>
      <c r="J97" s="102">
        <f t="shared" si="12"/>
      </c>
      <c r="K97" s="102">
        <f t="shared" si="12"/>
      </c>
      <c r="L97" s="102">
        <f t="shared" si="12"/>
      </c>
      <c r="M97" s="102">
        <f t="shared" si="12"/>
      </c>
      <c r="N97" s="102">
        <f t="shared" si="12"/>
      </c>
      <c r="O97" s="102">
        <f t="shared" si="12"/>
      </c>
      <c r="P97" s="103">
        <f t="shared" si="12"/>
      </c>
    </row>
    <row r="98" spans="2:16" s="40" customFormat="1" ht="13.5">
      <c r="B98" s="104">
        <f t="shared" si="11"/>
        <v>92</v>
      </c>
      <c r="C98" s="105">
        <f t="shared" si="12"/>
      </c>
      <c r="D98" s="105">
        <f t="shared" si="12"/>
      </c>
      <c r="E98" s="105">
        <f t="shared" si="12"/>
      </c>
      <c r="F98" s="105">
        <f t="shared" si="12"/>
      </c>
      <c r="G98" s="105">
        <f t="shared" si="12"/>
      </c>
      <c r="H98" s="105">
        <f t="shared" si="12"/>
      </c>
      <c r="I98" s="105">
        <f t="shared" si="12"/>
      </c>
      <c r="J98" s="38">
        <f t="shared" si="12"/>
      </c>
      <c r="K98" s="38">
        <f t="shared" si="12"/>
      </c>
      <c r="L98" s="38">
        <f t="shared" si="12"/>
      </c>
      <c r="M98" s="38">
        <f t="shared" si="12"/>
      </c>
      <c r="N98" s="38">
        <f t="shared" si="12"/>
      </c>
      <c r="O98" s="38">
        <f t="shared" si="12"/>
      </c>
      <c r="P98" s="75">
        <f t="shared" si="12"/>
      </c>
    </row>
    <row r="99" spans="2:16" s="40" customFormat="1" ht="13.5">
      <c r="B99" s="100">
        <f t="shared" si="11"/>
        <v>93</v>
      </c>
      <c r="C99" s="101">
        <f t="shared" si="12"/>
      </c>
      <c r="D99" s="101">
        <f t="shared" si="12"/>
      </c>
      <c r="E99" s="101">
        <f t="shared" si="12"/>
      </c>
      <c r="F99" s="101">
        <f t="shared" si="12"/>
      </c>
      <c r="G99" s="101">
        <f t="shared" si="12"/>
      </c>
      <c r="H99" s="101">
        <f t="shared" si="12"/>
      </c>
      <c r="I99" s="101">
        <f t="shared" si="12"/>
      </c>
      <c r="J99" s="102">
        <f t="shared" si="12"/>
      </c>
      <c r="K99" s="102">
        <f t="shared" si="12"/>
      </c>
      <c r="L99" s="102">
        <f t="shared" si="12"/>
      </c>
      <c r="M99" s="102">
        <f t="shared" si="12"/>
      </c>
      <c r="N99" s="102">
        <f t="shared" si="12"/>
      </c>
      <c r="O99" s="102">
        <f t="shared" si="12"/>
      </c>
      <c r="P99" s="103">
        <f t="shared" si="12"/>
      </c>
    </row>
    <row r="100" spans="2:16" s="40" customFormat="1" ht="13.5">
      <c r="B100" s="104">
        <f t="shared" si="11"/>
        <v>94</v>
      </c>
      <c r="C100" s="105">
        <f t="shared" si="12"/>
      </c>
      <c r="D100" s="105">
        <f t="shared" si="12"/>
      </c>
      <c r="E100" s="105">
        <f t="shared" si="12"/>
      </c>
      <c r="F100" s="105">
        <f t="shared" si="12"/>
      </c>
      <c r="G100" s="105">
        <f t="shared" si="12"/>
      </c>
      <c r="H100" s="105">
        <f t="shared" si="12"/>
      </c>
      <c r="I100" s="105">
        <f t="shared" si="12"/>
      </c>
      <c r="J100" s="38">
        <f t="shared" si="12"/>
      </c>
      <c r="K100" s="38">
        <f t="shared" si="12"/>
      </c>
      <c r="L100" s="38">
        <f t="shared" si="12"/>
      </c>
      <c r="M100" s="38">
        <f t="shared" si="12"/>
      </c>
      <c r="N100" s="38">
        <f t="shared" si="12"/>
      </c>
      <c r="O100" s="38">
        <f t="shared" si="12"/>
      </c>
      <c r="P100" s="75">
        <f t="shared" si="12"/>
      </c>
    </row>
    <row r="101" spans="2:16" s="40" customFormat="1" ht="13.5">
      <c r="B101" s="100">
        <f t="shared" si="11"/>
        <v>95</v>
      </c>
      <c r="C101" s="101">
        <f t="shared" si="12"/>
      </c>
      <c r="D101" s="101">
        <f t="shared" si="12"/>
      </c>
      <c r="E101" s="101">
        <f t="shared" si="12"/>
      </c>
      <c r="F101" s="101">
        <f t="shared" si="12"/>
      </c>
      <c r="G101" s="101">
        <f t="shared" si="12"/>
      </c>
      <c r="H101" s="101">
        <f t="shared" si="12"/>
      </c>
      <c r="I101" s="101">
        <f t="shared" si="12"/>
      </c>
      <c r="J101" s="102">
        <f t="shared" si="12"/>
      </c>
      <c r="K101" s="102">
        <f t="shared" si="12"/>
      </c>
      <c r="L101" s="102">
        <f t="shared" si="12"/>
      </c>
      <c r="M101" s="102">
        <f t="shared" si="12"/>
      </c>
      <c r="N101" s="102">
        <f t="shared" si="12"/>
      </c>
      <c r="O101" s="102">
        <f t="shared" si="12"/>
      </c>
      <c r="P101" s="103">
        <f t="shared" si="12"/>
      </c>
    </row>
    <row r="102" spans="2:16" s="40" customFormat="1" ht="13.5">
      <c r="B102" s="104">
        <f t="shared" si="11"/>
        <v>96</v>
      </c>
      <c r="C102" s="105">
        <f t="shared" si="12"/>
      </c>
      <c r="D102" s="105">
        <f t="shared" si="12"/>
      </c>
      <c r="E102" s="105">
        <f t="shared" si="12"/>
      </c>
      <c r="F102" s="105">
        <f t="shared" si="12"/>
      </c>
      <c r="G102" s="105">
        <f t="shared" si="12"/>
      </c>
      <c r="H102" s="105">
        <f t="shared" si="12"/>
      </c>
      <c r="I102" s="105">
        <f t="shared" si="12"/>
      </c>
      <c r="J102" s="38">
        <f t="shared" si="12"/>
      </c>
      <c r="K102" s="38">
        <f t="shared" si="12"/>
      </c>
      <c r="L102" s="38">
        <f t="shared" si="12"/>
      </c>
      <c r="M102" s="38">
        <f t="shared" si="12"/>
      </c>
      <c r="N102" s="38">
        <f t="shared" si="12"/>
      </c>
      <c r="O102" s="38">
        <f t="shared" si="12"/>
      </c>
      <c r="P102" s="75">
        <f t="shared" si="12"/>
      </c>
    </row>
    <row r="103" spans="2:16" s="40" customFormat="1" ht="13.5">
      <c r="B103" s="100">
        <f t="shared" si="11"/>
        <v>97</v>
      </c>
      <c r="C103" s="101">
        <f t="shared" si="12"/>
      </c>
      <c r="D103" s="101">
        <f t="shared" si="12"/>
      </c>
      <c r="E103" s="101">
        <f t="shared" si="12"/>
      </c>
      <c r="F103" s="101">
        <f t="shared" si="12"/>
      </c>
      <c r="G103" s="101">
        <f t="shared" si="12"/>
      </c>
      <c r="H103" s="101">
        <f t="shared" si="12"/>
      </c>
      <c r="I103" s="101">
        <f t="shared" si="12"/>
      </c>
      <c r="J103" s="102">
        <f t="shared" si="12"/>
      </c>
      <c r="K103" s="102">
        <f t="shared" si="12"/>
      </c>
      <c r="L103" s="102">
        <f t="shared" si="12"/>
      </c>
      <c r="M103" s="102">
        <f t="shared" si="12"/>
      </c>
      <c r="N103" s="102">
        <f t="shared" si="12"/>
      </c>
      <c r="O103" s="102">
        <f t="shared" si="12"/>
      </c>
      <c r="P103" s="103">
        <f t="shared" si="12"/>
      </c>
    </row>
    <row r="104" spans="2:16" s="40" customFormat="1" ht="13.5">
      <c r="B104" s="104">
        <f t="shared" si="11"/>
        <v>98</v>
      </c>
      <c r="C104" s="105">
        <f t="shared" si="12"/>
      </c>
      <c r="D104" s="105">
        <f t="shared" si="12"/>
      </c>
      <c r="E104" s="105">
        <f t="shared" si="12"/>
      </c>
      <c r="F104" s="105">
        <f t="shared" si="12"/>
      </c>
      <c r="G104" s="105">
        <f t="shared" si="12"/>
      </c>
      <c r="H104" s="105">
        <f t="shared" si="12"/>
      </c>
      <c r="I104" s="105">
        <f t="shared" si="12"/>
      </c>
      <c r="J104" s="38">
        <f t="shared" si="12"/>
      </c>
      <c r="K104" s="38">
        <f t="shared" si="12"/>
      </c>
      <c r="L104" s="38">
        <f t="shared" si="12"/>
      </c>
      <c r="M104" s="38">
        <f t="shared" si="12"/>
      </c>
      <c r="N104" s="38">
        <f t="shared" si="12"/>
      </c>
      <c r="O104" s="38">
        <f t="shared" si="12"/>
      </c>
      <c r="P104" s="75">
        <f t="shared" si="12"/>
      </c>
    </row>
    <row r="105" spans="2:16" s="40" customFormat="1" ht="13.5">
      <c r="B105" s="100">
        <f t="shared" si="11"/>
        <v>99</v>
      </c>
      <c r="C105" s="101">
        <f t="shared" si="12"/>
      </c>
      <c r="D105" s="101">
        <f t="shared" si="12"/>
      </c>
      <c r="E105" s="101">
        <f t="shared" si="12"/>
      </c>
      <c r="F105" s="101">
        <f t="shared" si="12"/>
      </c>
      <c r="G105" s="101">
        <f t="shared" si="12"/>
      </c>
      <c r="H105" s="101">
        <f t="shared" si="12"/>
      </c>
      <c r="I105" s="101">
        <f t="shared" si="12"/>
      </c>
      <c r="J105" s="102">
        <f t="shared" si="12"/>
      </c>
      <c r="K105" s="102">
        <f t="shared" si="12"/>
      </c>
      <c r="L105" s="102">
        <f t="shared" si="12"/>
      </c>
      <c r="M105" s="102">
        <f t="shared" si="12"/>
      </c>
      <c r="N105" s="102">
        <f t="shared" si="12"/>
      </c>
      <c r="O105" s="102">
        <f t="shared" si="12"/>
      </c>
      <c r="P105" s="103">
        <f t="shared" si="12"/>
      </c>
    </row>
    <row r="106" spans="2:16" s="40" customFormat="1" ht="13.5">
      <c r="B106" s="104">
        <f>B105+1</f>
        <v>100</v>
      </c>
      <c r="C106" s="105">
        <f t="shared" si="12"/>
      </c>
      <c r="D106" s="105">
        <f t="shared" si="12"/>
      </c>
      <c r="E106" s="105">
        <f t="shared" si="12"/>
      </c>
      <c r="F106" s="105">
        <f t="shared" si="12"/>
      </c>
      <c r="G106" s="105">
        <f t="shared" si="12"/>
      </c>
      <c r="H106" s="105">
        <f t="shared" si="12"/>
      </c>
      <c r="I106" s="105">
        <f t="shared" si="12"/>
      </c>
      <c r="J106" s="38">
        <f t="shared" si="12"/>
      </c>
      <c r="K106" s="38">
        <f t="shared" si="12"/>
      </c>
      <c r="L106" s="38">
        <f t="shared" si="12"/>
      </c>
      <c r="M106" s="38">
        <f t="shared" si="12"/>
      </c>
      <c r="N106" s="38">
        <f t="shared" si="12"/>
      </c>
      <c r="O106" s="38">
        <f t="shared" si="12"/>
      </c>
      <c r="P106" s="75">
        <f t="shared" si="12"/>
      </c>
    </row>
    <row r="107" spans="2:16" s="40" customFormat="1" ht="12.75" customHeight="1">
      <c r="B107" s="100">
        <f>B106+1</f>
        <v>101</v>
      </c>
      <c r="C107" s="101">
        <f aca="true" t="shared" si="13" ref="C107:P122">IF(ISBLANK(C$5),"",TEXT(HLOOKUP(C$5,MasterLot,$B107+1,FALSE),VLOOKUP(C$6,FormattingStylesData,2,FALSE)))</f>
      </c>
      <c r="D107" s="101">
        <f t="shared" si="13"/>
      </c>
      <c r="E107" s="101">
        <f t="shared" si="13"/>
      </c>
      <c r="F107" s="101">
        <f t="shared" si="13"/>
      </c>
      <c r="G107" s="101">
        <f t="shared" si="13"/>
      </c>
      <c r="H107" s="101">
        <f t="shared" si="13"/>
      </c>
      <c r="I107" s="101">
        <f t="shared" si="13"/>
      </c>
      <c r="J107" s="102">
        <f t="shared" si="13"/>
      </c>
      <c r="K107" s="102">
        <f t="shared" si="13"/>
      </c>
      <c r="L107" s="102">
        <f t="shared" si="13"/>
      </c>
      <c r="M107" s="102">
        <f t="shared" si="13"/>
      </c>
      <c r="N107" s="102">
        <f t="shared" si="13"/>
      </c>
      <c r="O107" s="102">
        <f t="shared" si="13"/>
      </c>
      <c r="P107" s="103">
        <f t="shared" si="13"/>
      </c>
    </row>
    <row r="108" spans="2:16" s="40" customFormat="1" ht="13.5">
      <c r="B108" s="104">
        <f>B107+1</f>
        <v>102</v>
      </c>
      <c r="C108" s="105">
        <f t="shared" si="13"/>
      </c>
      <c r="D108" s="105">
        <f t="shared" si="13"/>
      </c>
      <c r="E108" s="105">
        <f t="shared" si="13"/>
      </c>
      <c r="F108" s="105">
        <f t="shared" si="13"/>
      </c>
      <c r="G108" s="105">
        <f t="shared" si="13"/>
      </c>
      <c r="H108" s="105">
        <f t="shared" si="13"/>
      </c>
      <c r="I108" s="105">
        <f t="shared" si="13"/>
      </c>
      <c r="J108" s="38">
        <f t="shared" si="13"/>
      </c>
      <c r="K108" s="38">
        <f t="shared" si="13"/>
      </c>
      <c r="L108" s="38">
        <f t="shared" si="13"/>
      </c>
      <c r="M108" s="38">
        <f t="shared" si="13"/>
      </c>
      <c r="N108" s="38">
        <f t="shared" si="13"/>
      </c>
      <c r="O108" s="38">
        <f t="shared" si="13"/>
      </c>
      <c r="P108" s="75">
        <f t="shared" si="13"/>
      </c>
    </row>
    <row r="109" spans="2:16" s="40" customFormat="1" ht="13.5">
      <c r="B109" s="100">
        <f aca="true" t="shared" si="14" ref="B109:B131">B108+1</f>
        <v>103</v>
      </c>
      <c r="C109" s="101">
        <f t="shared" si="13"/>
      </c>
      <c r="D109" s="101">
        <f t="shared" si="13"/>
      </c>
      <c r="E109" s="101">
        <f t="shared" si="13"/>
      </c>
      <c r="F109" s="101">
        <f t="shared" si="13"/>
      </c>
      <c r="G109" s="101">
        <f t="shared" si="13"/>
      </c>
      <c r="H109" s="101">
        <f t="shared" si="13"/>
      </c>
      <c r="I109" s="101">
        <f t="shared" si="13"/>
      </c>
      <c r="J109" s="102">
        <f t="shared" si="13"/>
      </c>
      <c r="K109" s="102">
        <f t="shared" si="13"/>
      </c>
      <c r="L109" s="102">
        <f t="shared" si="13"/>
      </c>
      <c r="M109" s="102">
        <f t="shared" si="13"/>
      </c>
      <c r="N109" s="102">
        <f t="shared" si="13"/>
      </c>
      <c r="O109" s="102">
        <f t="shared" si="13"/>
      </c>
      <c r="P109" s="103">
        <f t="shared" si="13"/>
      </c>
    </row>
    <row r="110" spans="2:16" s="40" customFormat="1" ht="13.5">
      <c r="B110" s="104">
        <f t="shared" si="14"/>
        <v>104</v>
      </c>
      <c r="C110" s="105">
        <f t="shared" si="13"/>
      </c>
      <c r="D110" s="105">
        <f t="shared" si="13"/>
      </c>
      <c r="E110" s="105">
        <f t="shared" si="13"/>
      </c>
      <c r="F110" s="105">
        <f t="shared" si="13"/>
      </c>
      <c r="G110" s="105">
        <f t="shared" si="13"/>
      </c>
      <c r="H110" s="105">
        <f t="shared" si="13"/>
      </c>
      <c r="I110" s="105">
        <f t="shared" si="13"/>
      </c>
      <c r="J110" s="38">
        <f t="shared" si="13"/>
      </c>
      <c r="K110" s="38">
        <f t="shared" si="13"/>
      </c>
      <c r="L110" s="38">
        <f t="shared" si="13"/>
      </c>
      <c r="M110" s="38">
        <f t="shared" si="13"/>
      </c>
      <c r="N110" s="38">
        <f t="shared" si="13"/>
      </c>
      <c r="O110" s="38">
        <f t="shared" si="13"/>
      </c>
      <c r="P110" s="75">
        <f t="shared" si="13"/>
      </c>
    </row>
    <row r="111" spans="2:16" s="40" customFormat="1" ht="13.5">
      <c r="B111" s="100">
        <f t="shared" si="14"/>
        <v>105</v>
      </c>
      <c r="C111" s="101">
        <f t="shared" si="13"/>
      </c>
      <c r="D111" s="101">
        <f t="shared" si="13"/>
      </c>
      <c r="E111" s="101">
        <f t="shared" si="13"/>
      </c>
      <c r="F111" s="101">
        <f t="shared" si="13"/>
      </c>
      <c r="G111" s="101">
        <f t="shared" si="13"/>
      </c>
      <c r="H111" s="101">
        <f t="shared" si="13"/>
      </c>
      <c r="I111" s="101">
        <f t="shared" si="13"/>
      </c>
      <c r="J111" s="102">
        <f t="shared" si="13"/>
      </c>
      <c r="K111" s="102">
        <f t="shared" si="13"/>
      </c>
      <c r="L111" s="102">
        <f t="shared" si="13"/>
      </c>
      <c r="M111" s="102">
        <f t="shared" si="13"/>
      </c>
      <c r="N111" s="102">
        <f t="shared" si="13"/>
      </c>
      <c r="O111" s="102">
        <f t="shared" si="13"/>
      </c>
      <c r="P111" s="103">
        <f t="shared" si="13"/>
      </c>
    </row>
    <row r="112" spans="2:16" s="40" customFormat="1" ht="13.5">
      <c r="B112" s="104">
        <f t="shared" si="14"/>
        <v>106</v>
      </c>
      <c r="C112" s="105">
        <f t="shared" si="13"/>
      </c>
      <c r="D112" s="105">
        <f t="shared" si="13"/>
      </c>
      <c r="E112" s="105">
        <f t="shared" si="13"/>
      </c>
      <c r="F112" s="105">
        <f t="shared" si="13"/>
      </c>
      <c r="G112" s="105">
        <f t="shared" si="13"/>
      </c>
      <c r="H112" s="105">
        <f t="shared" si="13"/>
      </c>
      <c r="I112" s="105">
        <f t="shared" si="13"/>
      </c>
      <c r="J112" s="38">
        <f t="shared" si="13"/>
      </c>
      <c r="K112" s="38">
        <f t="shared" si="13"/>
      </c>
      <c r="L112" s="38">
        <f t="shared" si="13"/>
      </c>
      <c r="M112" s="38">
        <f t="shared" si="13"/>
      </c>
      <c r="N112" s="38">
        <f t="shared" si="13"/>
      </c>
      <c r="O112" s="38">
        <f t="shared" si="13"/>
      </c>
      <c r="P112" s="75">
        <f t="shared" si="13"/>
      </c>
    </row>
    <row r="113" spans="2:16" s="40" customFormat="1" ht="13.5">
      <c r="B113" s="100">
        <f t="shared" si="14"/>
        <v>107</v>
      </c>
      <c r="C113" s="101">
        <f t="shared" si="13"/>
      </c>
      <c r="D113" s="101">
        <f t="shared" si="13"/>
      </c>
      <c r="E113" s="101">
        <f t="shared" si="13"/>
      </c>
      <c r="F113" s="101">
        <f t="shared" si="13"/>
      </c>
      <c r="G113" s="101">
        <f t="shared" si="13"/>
      </c>
      <c r="H113" s="101">
        <f t="shared" si="13"/>
      </c>
      <c r="I113" s="101">
        <f t="shared" si="13"/>
      </c>
      <c r="J113" s="102">
        <f t="shared" si="13"/>
      </c>
      <c r="K113" s="102">
        <f t="shared" si="13"/>
      </c>
      <c r="L113" s="102">
        <f t="shared" si="13"/>
      </c>
      <c r="M113" s="102">
        <f t="shared" si="13"/>
      </c>
      <c r="N113" s="102">
        <f t="shared" si="13"/>
      </c>
      <c r="O113" s="102">
        <f t="shared" si="13"/>
      </c>
      <c r="P113" s="103">
        <f t="shared" si="13"/>
      </c>
    </row>
    <row r="114" spans="2:16" s="40" customFormat="1" ht="13.5">
      <c r="B114" s="104">
        <f t="shared" si="14"/>
        <v>108</v>
      </c>
      <c r="C114" s="105">
        <f t="shared" si="13"/>
      </c>
      <c r="D114" s="105">
        <f t="shared" si="13"/>
      </c>
      <c r="E114" s="105">
        <f t="shared" si="13"/>
      </c>
      <c r="F114" s="105">
        <f t="shared" si="13"/>
      </c>
      <c r="G114" s="105">
        <f t="shared" si="13"/>
      </c>
      <c r="H114" s="105">
        <f t="shared" si="13"/>
      </c>
      <c r="I114" s="105">
        <f t="shared" si="13"/>
      </c>
      <c r="J114" s="38">
        <f t="shared" si="13"/>
      </c>
      <c r="K114" s="38">
        <f t="shared" si="13"/>
      </c>
      <c r="L114" s="38">
        <f t="shared" si="13"/>
      </c>
      <c r="M114" s="38">
        <f t="shared" si="13"/>
      </c>
      <c r="N114" s="38">
        <f t="shared" si="13"/>
      </c>
      <c r="O114" s="38">
        <f t="shared" si="13"/>
      </c>
      <c r="P114" s="75">
        <f t="shared" si="13"/>
      </c>
    </row>
    <row r="115" spans="2:16" s="40" customFormat="1" ht="13.5">
      <c r="B115" s="100">
        <f t="shared" si="14"/>
        <v>109</v>
      </c>
      <c r="C115" s="101">
        <f t="shared" si="13"/>
      </c>
      <c r="D115" s="101">
        <f t="shared" si="13"/>
      </c>
      <c r="E115" s="101">
        <f t="shared" si="13"/>
      </c>
      <c r="F115" s="101">
        <f t="shared" si="13"/>
      </c>
      <c r="G115" s="101">
        <f t="shared" si="13"/>
      </c>
      <c r="H115" s="101">
        <f t="shared" si="13"/>
      </c>
      <c r="I115" s="101">
        <f t="shared" si="13"/>
      </c>
      <c r="J115" s="102">
        <f t="shared" si="13"/>
      </c>
      <c r="K115" s="102">
        <f t="shared" si="13"/>
      </c>
      <c r="L115" s="102">
        <f t="shared" si="13"/>
      </c>
      <c r="M115" s="102">
        <f t="shared" si="13"/>
      </c>
      <c r="N115" s="102">
        <f t="shared" si="13"/>
      </c>
      <c r="O115" s="102">
        <f t="shared" si="13"/>
      </c>
      <c r="P115" s="103">
        <f t="shared" si="13"/>
      </c>
    </row>
    <row r="116" spans="2:16" s="40" customFormat="1" ht="13.5">
      <c r="B116" s="104">
        <f t="shared" si="14"/>
        <v>110</v>
      </c>
      <c r="C116" s="105">
        <f t="shared" si="13"/>
      </c>
      <c r="D116" s="105">
        <f t="shared" si="13"/>
      </c>
      <c r="E116" s="105">
        <f t="shared" si="13"/>
      </c>
      <c r="F116" s="105">
        <f t="shared" si="13"/>
      </c>
      <c r="G116" s="105">
        <f t="shared" si="13"/>
      </c>
      <c r="H116" s="105">
        <f t="shared" si="13"/>
      </c>
      <c r="I116" s="105">
        <f t="shared" si="13"/>
      </c>
      <c r="J116" s="38">
        <f t="shared" si="13"/>
      </c>
      <c r="K116" s="38">
        <f t="shared" si="13"/>
      </c>
      <c r="L116" s="38">
        <f t="shared" si="13"/>
      </c>
      <c r="M116" s="38">
        <f t="shared" si="13"/>
      </c>
      <c r="N116" s="38">
        <f t="shared" si="13"/>
      </c>
      <c r="O116" s="38">
        <f t="shared" si="13"/>
      </c>
      <c r="P116" s="75">
        <f t="shared" si="13"/>
      </c>
    </row>
    <row r="117" spans="2:16" s="40" customFormat="1" ht="12.75" customHeight="1">
      <c r="B117" s="100">
        <f t="shared" si="14"/>
        <v>111</v>
      </c>
      <c r="C117" s="101">
        <f t="shared" si="13"/>
      </c>
      <c r="D117" s="101">
        <f t="shared" si="13"/>
      </c>
      <c r="E117" s="101">
        <f t="shared" si="13"/>
      </c>
      <c r="F117" s="101">
        <f t="shared" si="13"/>
      </c>
      <c r="G117" s="101">
        <f t="shared" si="13"/>
      </c>
      <c r="H117" s="101">
        <f t="shared" si="13"/>
      </c>
      <c r="I117" s="101">
        <f t="shared" si="13"/>
      </c>
      <c r="J117" s="102">
        <f t="shared" si="13"/>
      </c>
      <c r="K117" s="102">
        <f t="shared" si="13"/>
      </c>
      <c r="L117" s="102">
        <f t="shared" si="13"/>
      </c>
      <c r="M117" s="102">
        <f t="shared" si="13"/>
      </c>
      <c r="N117" s="102">
        <f t="shared" si="13"/>
      </c>
      <c r="O117" s="102">
        <f t="shared" si="13"/>
      </c>
      <c r="P117" s="103">
        <f t="shared" si="13"/>
      </c>
    </row>
    <row r="118" spans="2:16" s="40" customFormat="1" ht="13.5">
      <c r="B118" s="104">
        <f t="shared" si="14"/>
        <v>112</v>
      </c>
      <c r="C118" s="105">
        <f t="shared" si="13"/>
      </c>
      <c r="D118" s="105">
        <f t="shared" si="13"/>
      </c>
      <c r="E118" s="105">
        <f t="shared" si="13"/>
      </c>
      <c r="F118" s="105">
        <f t="shared" si="13"/>
      </c>
      <c r="G118" s="105">
        <f t="shared" si="13"/>
      </c>
      <c r="H118" s="105">
        <f t="shared" si="13"/>
      </c>
      <c r="I118" s="105">
        <f t="shared" si="13"/>
      </c>
      <c r="J118" s="38">
        <f t="shared" si="13"/>
      </c>
      <c r="K118" s="38">
        <f t="shared" si="13"/>
      </c>
      <c r="L118" s="38">
        <f t="shared" si="13"/>
      </c>
      <c r="M118" s="38">
        <f t="shared" si="13"/>
      </c>
      <c r="N118" s="38">
        <f t="shared" si="13"/>
      </c>
      <c r="O118" s="38">
        <f t="shared" si="13"/>
      </c>
      <c r="P118" s="75">
        <f t="shared" si="13"/>
      </c>
    </row>
    <row r="119" spans="2:16" s="40" customFormat="1" ht="13.5">
      <c r="B119" s="100">
        <f t="shared" si="14"/>
        <v>113</v>
      </c>
      <c r="C119" s="101">
        <f t="shared" si="13"/>
      </c>
      <c r="D119" s="101">
        <f t="shared" si="13"/>
      </c>
      <c r="E119" s="101">
        <f t="shared" si="13"/>
      </c>
      <c r="F119" s="101">
        <f t="shared" si="13"/>
      </c>
      <c r="G119" s="101">
        <f t="shared" si="13"/>
      </c>
      <c r="H119" s="101">
        <f t="shared" si="13"/>
      </c>
      <c r="I119" s="101">
        <f t="shared" si="13"/>
      </c>
      <c r="J119" s="102">
        <f t="shared" si="13"/>
      </c>
      <c r="K119" s="102">
        <f t="shared" si="13"/>
      </c>
      <c r="L119" s="102">
        <f t="shared" si="13"/>
      </c>
      <c r="M119" s="102">
        <f t="shared" si="13"/>
      </c>
      <c r="N119" s="102">
        <f t="shared" si="13"/>
      </c>
      <c r="O119" s="102">
        <f t="shared" si="13"/>
      </c>
      <c r="P119" s="103">
        <f t="shared" si="13"/>
      </c>
    </row>
    <row r="120" spans="2:16" s="40" customFormat="1" ht="13.5">
      <c r="B120" s="104">
        <f t="shared" si="14"/>
        <v>114</v>
      </c>
      <c r="C120" s="105">
        <f t="shared" si="13"/>
      </c>
      <c r="D120" s="105">
        <f t="shared" si="13"/>
      </c>
      <c r="E120" s="105">
        <f t="shared" si="13"/>
      </c>
      <c r="F120" s="105">
        <f t="shared" si="13"/>
      </c>
      <c r="G120" s="105">
        <f t="shared" si="13"/>
      </c>
      <c r="H120" s="105">
        <f t="shared" si="13"/>
      </c>
      <c r="I120" s="105">
        <f t="shared" si="13"/>
      </c>
      <c r="J120" s="38">
        <f t="shared" si="13"/>
      </c>
      <c r="K120" s="38">
        <f t="shared" si="13"/>
      </c>
      <c r="L120" s="38">
        <f t="shared" si="13"/>
      </c>
      <c r="M120" s="38">
        <f t="shared" si="13"/>
      </c>
      <c r="N120" s="38">
        <f t="shared" si="13"/>
      </c>
      <c r="O120" s="38">
        <f t="shared" si="13"/>
      </c>
      <c r="P120" s="75">
        <f t="shared" si="13"/>
      </c>
    </row>
    <row r="121" spans="2:16" s="40" customFormat="1" ht="13.5">
      <c r="B121" s="100">
        <f t="shared" si="14"/>
        <v>115</v>
      </c>
      <c r="C121" s="101">
        <f t="shared" si="13"/>
      </c>
      <c r="D121" s="101">
        <f t="shared" si="13"/>
      </c>
      <c r="E121" s="101">
        <f t="shared" si="13"/>
      </c>
      <c r="F121" s="101">
        <f t="shared" si="13"/>
      </c>
      <c r="G121" s="101">
        <f t="shared" si="13"/>
      </c>
      <c r="H121" s="101">
        <f t="shared" si="13"/>
      </c>
      <c r="I121" s="101">
        <f t="shared" si="13"/>
      </c>
      <c r="J121" s="102">
        <f t="shared" si="13"/>
      </c>
      <c r="K121" s="102">
        <f t="shared" si="13"/>
      </c>
      <c r="L121" s="102">
        <f t="shared" si="13"/>
      </c>
      <c r="M121" s="102">
        <f t="shared" si="13"/>
      </c>
      <c r="N121" s="102">
        <f t="shared" si="13"/>
      </c>
      <c r="O121" s="102">
        <f t="shared" si="13"/>
      </c>
      <c r="P121" s="103">
        <f t="shared" si="13"/>
      </c>
    </row>
    <row r="122" spans="2:16" s="40" customFormat="1" ht="13.5">
      <c r="B122" s="104">
        <f t="shared" si="14"/>
        <v>116</v>
      </c>
      <c r="C122" s="105">
        <f t="shared" si="13"/>
      </c>
      <c r="D122" s="105">
        <f t="shared" si="13"/>
      </c>
      <c r="E122" s="105">
        <f t="shared" si="13"/>
      </c>
      <c r="F122" s="105">
        <f t="shared" si="13"/>
      </c>
      <c r="G122" s="105">
        <f t="shared" si="13"/>
      </c>
      <c r="H122" s="105">
        <f t="shared" si="13"/>
      </c>
      <c r="I122" s="105">
        <f t="shared" si="13"/>
      </c>
      <c r="J122" s="38">
        <f t="shared" si="13"/>
      </c>
      <c r="K122" s="38">
        <f t="shared" si="13"/>
      </c>
      <c r="L122" s="38">
        <f t="shared" si="13"/>
      </c>
      <c r="M122" s="38">
        <f t="shared" si="13"/>
      </c>
      <c r="N122" s="38">
        <f t="shared" si="13"/>
      </c>
      <c r="O122" s="38">
        <f t="shared" si="13"/>
      </c>
      <c r="P122" s="75">
        <f t="shared" si="13"/>
      </c>
    </row>
    <row r="123" spans="2:16" s="40" customFormat="1" ht="13.5">
      <c r="B123" s="100">
        <f t="shared" si="14"/>
        <v>117</v>
      </c>
      <c r="C123" s="101">
        <f aca="true" t="shared" si="15" ref="C123:P138">IF(ISBLANK(C$5),"",TEXT(HLOOKUP(C$5,MasterLot,$B123+1,FALSE),VLOOKUP(C$6,FormattingStylesData,2,FALSE)))</f>
      </c>
      <c r="D123" s="101">
        <f t="shared" si="15"/>
      </c>
      <c r="E123" s="101">
        <f t="shared" si="15"/>
      </c>
      <c r="F123" s="101">
        <f t="shared" si="15"/>
      </c>
      <c r="G123" s="101">
        <f t="shared" si="15"/>
      </c>
      <c r="H123" s="101">
        <f t="shared" si="15"/>
      </c>
      <c r="I123" s="101">
        <f t="shared" si="15"/>
      </c>
      <c r="J123" s="102">
        <f t="shared" si="15"/>
      </c>
      <c r="K123" s="102">
        <f t="shared" si="15"/>
      </c>
      <c r="L123" s="102">
        <f t="shared" si="15"/>
      </c>
      <c r="M123" s="102">
        <f t="shared" si="15"/>
      </c>
      <c r="N123" s="102">
        <f t="shared" si="15"/>
      </c>
      <c r="O123" s="102">
        <f t="shared" si="15"/>
      </c>
      <c r="P123" s="103">
        <f t="shared" si="15"/>
      </c>
    </row>
    <row r="124" spans="2:16" s="40" customFormat="1" ht="13.5">
      <c r="B124" s="104">
        <f t="shared" si="14"/>
        <v>118</v>
      </c>
      <c r="C124" s="105">
        <f t="shared" si="15"/>
      </c>
      <c r="D124" s="105">
        <f t="shared" si="15"/>
      </c>
      <c r="E124" s="105">
        <f t="shared" si="15"/>
      </c>
      <c r="F124" s="105">
        <f t="shared" si="15"/>
      </c>
      <c r="G124" s="105">
        <f t="shared" si="15"/>
      </c>
      <c r="H124" s="105">
        <f t="shared" si="15"/>
      </c>
      <c r="I124" s="105">
        <f t="shared" si="15"/>
      </c>
      <c r="J124" s="38">
        <f t="shared" si="15"/>
      </c>
      <c r="K124" s="38">
        <f t="shared" si="15"/>
      </c>
      <c r="L124" s="38">
        <f t="shared" si="15"/>
      </c>
      <c r="M124" s="38">
        <f t="shared" si="15"/>
      </c>
      <c r="N124" s="38">
        <f t="shared" si="15"/>
      </c>
      <c r="O124" s="38">
        <f t="shared" si="15"/>
      </c>
      <c r="P124" s="75">
        <f t="shared" si="15"/>
      </c>
    </row>
    <row r="125" spans="2:16" s="40" customFormat="1" ht="13.5">
      <c r="B125" s="100">
        <f t="shared" si="14"/>
        <v>119</v>
      </c>
      <c r="C125" s="101">
        <f t="shared" si="15"/>
      </c>
      <c r="D125" s="101">
        <f t="shared" si="15"/>
      </c>
      <c r="E125" s="101">
        <f t="shared" si="15"/>
      </c>
      <c r="F125" s="101">
        <f t="shared" si="15"/>
      </c>
      <c r="G125" s="101">
        <f t="shared" si="15"/>
      </c>
      <c r="H125" s="101">
        <f t="shared" si="15"/>
      </c>
      <c r="I125" s="101">
        <f t="shared" si="15"/>
      </c>
      <c r="J125" s="102">
        <f t="shared" si="15"/>
      </c>
      <c r="K125" s="102">
        <f t="shared" si="15"/>
      </c>
      <c r="L125" s="102">
        <f t="shared" si="15"/>
      </c>
      <c r="M125" s="102">
        <f t="shared" si="15"/>
      </c>
      <c r="N125" s="102">
        <f t="shared" si="15"/>
      </c>
      <c r="O125" s="102">
        <f t="shared" si="15"/>
      </c>
      <c r="P125" s="103">
        <f t="shared" si="15"/>
      </c>
    </row>
    <row r="126" spans="2:16" s="40" customFormat="1" ht="13.5">
      <c r="B126" s="104">
        <f t="shared" si="14"/>
        <v>120</v>
      </c>
      <c r="C126" s="105">
        <f t="shared" si="15"/>
      </c>
      <c r="D126" s="105">
        <f t="shared" si="15"/>
      </c>
      <c r="E126" s="105">
        <f t="shared" si="15"/>
      </c>
      <c r="F126" s="105">
        <f t="shared" si="15"/>
      </c>
      <c r="G126" s="105">
        <f t="shared" si="15"/>
      </c>
      <c r="H126" s="105">
        <f t="shared" si="15"/>
      </c>
      <c r="I126" s="105">
        <f t="shared" si="15"/>
      </c>
      <c r="J126" s="38">
        <f t="shared" si="15"/>
      </c>
      <c r="K126" s="38">
        <f t="shared" si="15"/>
      </c>
      <c r="L126" s="38">
        <f t="shared" si="15"/>
      </c>
      <c r="M126" s="38">
        <f t="shared" si="15"/>
      </c>
      <c r="N126" s="38">
        <f t="shared" si="15"/>
      </c>
      <c r="O126" s="38">
        <f t="shared" si="15"/>
      </c>
      <c r="P126" s="75">
        <f t="shared" si="15"/>
      </c>
    </row>
    <row r="127" spans="2:16" s="40" customFormat="1" ht="13.5">
      <c r="B127" s="100">
        <f t="shared" si="14"/>
        <v>121</v>
      </c>
      <c r="C127" s="101">
        <f t="shared" si="15"/>
      </c>
      <c r="D127" s="101">
        <f t="shared" si="15"/>
      </c>
      <c r="E127" s="101">
        <f t="shared" si="15"/>
      </c>
      <c r="F127" s="101">
        <f t="shared" si="15"/>
      </c>
      <c r="G127" s="101">
        <f t="shared" si="15"/>
      </c>
      <c r="H127" s="101">
        <f t="shared" si="15"/>
      </c>
      <c r="I127" s="101">
        <f t="shared" si="15"/>
      </c>
      <c r="J127" s="102">
        <f t="shared" si="15"/>
      </c>
      <c r="K127" s="102">
        <f t="shared" si="15"/>
      </c>
      <c r="L127" s="102">
        <f t="shared" si="15"/>
      </c>
      <c r="M127" s="102">
        <f t="shared" si="15"/>
      </c>
      <c r="N127" s="102">
        <f t="shared" si="15"/>
      </c>
      <c r="O127" s="102">
        <f t="shared" si="15"/>
      </c>
      <c r="P127" s="103">
        <f t="shared" si="15"/>
      </c>
    </row>
    <row r="128" spans="2:16" s="40" customFormat="1" ht="13.5">
      <c r="B128" s="104">
        <f t="shared" si="14"/>
        <v>122</v>
      </c>
      <c r="C128" s="105">
        <f t="shared" si="15"/>
      </c>
      <c r="D128" s="105">
        <f t="shared" si="15"/>
      </c>
      <c r="E128" s="105">
        <f t="shared" si="15"/>
      </c>
      <c r="F128" s="105">
        <f t="shared" si="15"/>
      </c>
      <c r="G128" s="105">
        <f t="shared" si="15"/>
      </c>
      <c r="H128" s="105">
        <f t="shared" si="15"/>
      </c>
      <c r="I128" s="105">
        <f t="shared" si="15"/>
      </c>
      <c r="J128" s="38">
        <f t="shared" si="15"/>
      </c>
      <c r="K128" s="38">
        <f t="shared" si="15"/>
      </c>
      <c r="L128" s="38">
        <f t="shared" si="15"/>
      </c>
      <c r="M128" s="38">
        <f t="shared" si="15"/>
      </c>
      <c r="N128" s="38">
        <f t="shared" si="15"/>
      </c>
      <c r="O128" s="38">
        <f t="shared" si="15"/>
      </c>
      <c r="P128" s="75">
        <f t="shared" si="15"/>
      </c>
    </row>
    <row r="129" spans="2:16" s="40" customFormat="1" ht="13.5">
      <c r="B129" s="100">
        <f t="shared" si="14"/>
        <v>123</v>
      </c>
      <c r="C129" s="101">
        <f t="shared" si="15"/>
      </c>
      <c r="D129" s="101">
        <f t="shared" si="15"/>
      </c>
      <c r="E129" s="101">
        <f t="shared" si="15"/>
      </c>
      <c r="F129" s="101">
        <f t="shared" si="15"/>
      </c>
      <c r="G129" s="101">
        <f t="shared" si="15"/>
      </c>
      <c r="H129" s="101">
        <f t="shared" si="15"/>
      </c>
      <c r="I129" s="101">
        <f t="shared" si="15"/>
      </c>
      <c r="J129" s="102">
        <f t="shared" si="15"/>
      </c>
      <c r="K129" s="102">
        <f t="shared" si="15"/>
      </c>
      <c r="L129" s="102">
        <f t="shared" si="15"/>
      </c>
      <c r="M129" s="102">
        <f t="shared" si="15"/>
      </c>
      <c r="N129" s="102">
        <f t="shared" si="15"/>
      </c>
      <c r="O129" s="102">
        <f t="shared" si="15"/>
      </c>
      <c r="P129" s="103">
        <f t="shared" si="15"/>
      </c>
    </row>
    <row r="130" spans="2:16" s="40" customFormat="1" ht="13.5">
      <c r="B130" s="104">
        <f t="shared" si="14"/>
        <v>124</v>
      </c>
      <c r="C130" s="105">
        <f t="shared" si="15"/>
      </c>
      <c r="D130" s="105">
        <f t="shared" si="15"/>
      </c>
      <c r="E130" s="105">
        <f t="shared" si="15"/>
      </c>
      <c r="F130" s="105">
        <f t="shared" si="15"/>
      </c>
      <c r="G130" s="105">
        <f t="shared" si="15"/>
      </c>
      <c r="H130" s="105">
        <f t="shared" si="15"/>
      </c>
      <c r="I130" s="105">
        <f t="shared" si="15"/>
      </c>
      <c r="J130" s="38">
        <f t="shared" si="15"/>
      </c>
      <c r="K130" s="38">
        <f t="shared" si="15"/>
      </c>
      <c r="L130" s="38">
        <f t="shared" si="15"/>
      </c>
      <c r="M130" s="38">
        <f t="shared" si="15"/>
      </c>
      <c r="N130" s="38">
        <f t="shared" si="15"/>
      </c>
      <c r="O130" s="38">
        <f t="shared" si="15"/>
      </c>
      <c r="P130" s="75">
        <f t="shared" si="15"/>
      </c>
    </row>
    <row r="131" spans="2:16" s="40" customFormat="1" ht="13.5">
      <c r="B131" s="100">
        <f t="shared" si="14"/>
        <v>125</v>
      </c>
      <c r="C131" s="101">
        <f t="shared" si="15"/>
      </c>
      <c r="D131" s="101">
        <f t="shared" si="15"/>
      </c>
      <c r="E131" s="101">
        <f t="shared" si="15"/>
      </c>
      <c r="F131" s="101">
        <f t="shared" si="15"/>
      </c>
      <c r="G131" s="101">
        <f t="shared" si="15"/>
      </c>
      <c r="H131" s="101">
        <f t="shared" si="15"/>
      </c>
      <c r="I131" s="101">
        <f t="shared" si="15"/>
      </c>
      <c r="J131" s="102">
        <f t="shared" si="15"/>
      </c>
      <c r="K131" s="102">
        <f t="shared" si="15"/>
      </c>
      <c r="L131" s="102">
        <f t="shared" si="15"/>
      </c>
      <c r="M131" s="102">
        <f t="shared" si="15"/>
      </c>
      <c r="N131" s="102">
        <f t="shared" si="15"/>
      </c>
      <c r="O131" s="102">
        <f t="shared" si="15"/>
      </c>
      <c r="P131" s="103">
        <f t="shared" si="15"/>
      </c>
    </row>
    <row r="132" spans="2:16" s="40" customFormat="1" ht="13.5">
      <c r="B132" s="104">
        <f>B131+1</f>
        <v>126</v>
      </c>
      <c r="C132" s="105">
        <f t="shared" si="15"/>
      </c>
      <c r="D132" s="105">
        <f t="shared" si="15"/>
      </c>
      <c r="E132" s="105">
        <f t="shared" si="15"/>
      </c>
      <c r="F132" s="105">
        <f t="shared" si="15"/>
      </c>
      <c r="G132" s="105">
        <f t="shared" si="15"/>
      </c>
      <c r="H132" s="105">
        <f t="shared" si="15"/>
      </c>
      <c r="I132" s="105">
        <f t="shared" si="15"/>
      </c>
      <c r="J132" s="38">
        <f t="shared" si="15"/>
      </c>
      <c r="K132" s="38">
        <f t="shared" si="15"/>
      </c>
      <c r="L132" s="38">
        <f t="shared" si="15"/>
      </c>
      <c r="M132" s="38">
        <f t="shared" si="15"/>
      </c>
      <c r="N132" s="38">
        <f t="shared" si="15"/>
      </c>
      <c r="O132" s="38">
        <f t="shared" si="15"/>
      </c>
      <c r="P132" s="75">
        <f t="shared" si="15"/>
      </c>
    </row>
    <row r="133" spans="2:16" s="40" customFormat="1" ht="13.5">
      <c r="B133" s="100">
        <f aca="true" t="shared" si="16" ref="B133:B155">B132+1</f>
        <v>127</v>
      </c>
      <c r="C133" s="101">
        <f t="shared" si="15"/>
      </c>
      <c r="D133" s="101">
        <f t="shared" si="15"/>
      </c>
      <c r="E133" s="101">
        <f t="shared" si="15"/>
      </c>
      <c r="F133" s="101">
        <f t="shared" si="15"/>
      </c>
      <c r="G133" s="101">
        <f t="shared" si="15"/>
      </c>
      <c r="H133" s="101">
        <f t="shared" si="15"/>
      </c>
      <c r="I133" s="101">
        <f t="shared" si="15"/>
      </c>
      <c r="J133" s="102">
        <f t="shared" si="15"/>
      </c>
      <c r="K133" s="102">
        <f t="shared" si="15"/>
      </c>
      <c r="L133" s="102">
        <f t="shared" si="15"/>
      </c>
      <c r="M133" s="102">
        <f t="shared" si="15"/>
      </c>
      <c r="N133" s="102">
        <f t="shared" si="15"/>
      </c>
      <c r="O133" s="102">
        <f t="shared" si="15"/>
      </c>
      <c r="P133" s="103">
        <f t="shared" si="15"/>
      </c>
    </row>
    <row r="134" spans="2:16" s="40" customFormat="1" ht="13.5">
      <c r="B134" s="104">
        <f t="shared" si="16"/>
        <v>128</v>
      </c>
      <c r="C134" s="105">
        <f t="shared" si="15"/>
      </c>
      <c r="D134" s="105">
        <f t="shared" si="15"/>
      </c>
      <c r="E134" s="105">
        <f t="shared" si="15"/>
      </c>
      <c r="F134" s="105">
        <f t="shared" si="15"/>
      </c>
      <c r="G134" s="105">
        <f t="shared" si="15"/>
      </c>
      <c r="H134" s="105">
        <f t="shared" si="15"/>
      </c>
      <c r="I134" s="105">
        <f t="shared" si="15"/>
      </c>
      <c r="J134" s="38">
        <f t="shared" si="15"/>
      </c>
      <c r="K134" s="38">
        <f t="shared" si="15"/>
      </c>
      <c r="L134" s="38">
        <f t="shared" si="15"/>
      </c>
      <c r="M134" s="38">
        <f t="shared" si="15"/>
      </c>
      <c r="N134" s="38">
        <f t="shared" si="15"/>
      </c>
      <c r="O134" s="38">
        <f t="shared" si="15"/>
      </c>
      <c r="P134" s="75">
        <f t="shared" si="15"/>
      </c>
    </row>
    <row r="135" spans="2:16" s="40" customFormat="1" ht="13.5">
      <c r="B135" s="100">
        <f t="shared" si="16"/>
        <v>129</v>
      </c>
      <c r="C135" s="101">
        <f t="shared" si="15"/>
      </c>
      <c r="D135" s="101">
        <f t="shared" si="15"/>
      </c>
      <c r="E135" s="101">
        <f t="shared" si="15"/>
      </c>
      <c r="F135" s="101">
        <f t="shared" si="15"/>
      </c>
      <c r="G135" s="101">
        <f t="shared" si="15"/>
      </c>
      <c r="H135" s="101">
        <f t="shared" si="15"/>
      </c>
      <c r="I135" s="101">
        <f t="shared" si="15"/>
      </c>
      <c r="J135" s="102">
        <f t="shared" si="15"/>
      </c>
      <c r="K135" s="102">
        <f t="shared" si="15"/>
      </c>
      <c r="L135" s="102">
        <f t="shared" si="15"/>
      </c>
      <c r="M135" s="102">
        <f t="shared" si="15"/>
      </c>
      <c r="N135" s="102">
        <f t="shared" si="15"/>
      </c>
      <c r="O135" s="102">
        <f t="shared" si="15"/>
      </c>
      <c r="P135" s="103">
        <f t="shared" si="15"/>
      </c>
    </row>
    <row r="136" spans="2:16" s="40" customFormat="1" ht="13.5">
      <c r="B136" s="104">
        <f t="shared" si="16"/>
        <v>130</v>
      </c>
      <c r="C136" s="105">
        <f t="shared" si="15"/>
      </c>
      <c r="D136" s="105">
        <f t="shared" si="15"/>
      </c>
      <c r="E136" s="105">
        <f t="shared" si="15"/>
      </c>
      <c r="F136" s="105">
        <f t="shared" si="15"/>
      </c>
      <c r="G136" s="105">
        <f t="shared" si="15"/>
      </c>
      <c r="H136" s="105">
        <f t="shared" si="15"/>
      </c>
      <c r="I136" s="105">
        <f t="shared" si="15"/>
      </c>
      <c r="J136" s="38">
        <f t="shared" si="15"/>
      </c>
      <c r="K136" s="38">
        <f t="shared" si="15"/>
      </c>
      <c r="L136" s="38">
        <f t="shared" si="15"/>
      </c>
      <c r="M136" s="38">
        <f t="shared" si="15"/>
      </c>
      <c r="N136" s="38">
        <f t="shared" si="15"/>
      </c>
      <c r="O136" s="38">
        <f t="shared" si="15"/>
      </c>
      <c r="P136" s="75">
        <f t="shared" si="15"/>
      </c>
    </row>
    <row r="137" spans="2:16" s="40" customFormat="1" ht="13.5">
      <c r="B137" s="100">
        <f t="shared" si="16"/>
        <v>131</v>
      </c>
      <c r="C137" s="101">
        <f t="shared" si="15"/>
      </c>
      <c r="D137" s="101">
        <f t="shared" si="15"/>
      </c>
      <c r="E137" s="101">
        <f t="shared" si="15"/>
      </c>
      <c r="F137" s="101">
        <f t="shared" si="15"/>
      </c>
      <c r="G137" s="101">
        <f t="shared" si="15"/>
      </c>
      <c r="H137" s="101">
        <f t="shared" si="15"/>
      </c>
      <c r="I137" s="101">
        <f t="shared" si="15"/>
      </c>
      <c r="J137" s="102">
        <f t="shared" si="15"/>
      </c>
      <c r="K137" s="102">
        <f t="shared" si="15"/>
      </c>
      <c r="L137" s="102">
        <f t="shared" si="15"/>
      </c>
      <c r="M137" s="102">
        <f t="shared" si="15"/>
      </c>
      <c r="N137" s="102">
        <f t="shared" si="15"/>
      </c>
      <c r="O137" s="102">
        <f t="shared" si="15"/>
      </c>
      <c r="P137" s="103">
        <f t="shared" si="15"/>
      </c>
    </row>
    <row r="138" spans="2:16" s="40" customFormat="1" ht="13.5">
      <c r="B138" s="104">
        <f t="shared" si="16"/>
        <v>132</v>
      </c>
      <c r="C138" s="105">
        <f t="shared" si="15"/>
      </c>
      <c r="D138" s="105">
        <f t="shared" si="15"/>
      </c>
      <c r="E138" s="105">
        <f t="shared" si="15"/>
      </c>
      <c r="F138" s="105">
        <f t="shared" si="15"/>
      </c>
      <c r="G138" s="105">
        <f t="shared" si="15"/>
      </c>
      <c r="H138" s="105">
        <f t="shared" si="15"/>
      </c>
      <c r="I138" s="105">
        <f t="shared" si="15"/>
      </c>
      <c r="J138" s="38">
        <f t="shared" si="15"/>
      </c>
      <c r="K138" s="38">
        <f t="shared" si="15"/>
      </c>
      <c r="L138" s="38">
        <f t="shared" si="15"/>
      </c>
      <c r="M138" s="38">
        <f t="shared" si="15"/>
      </c>
      <c r="N138" s="38">
        <f t="shared" si="15"/>
      </c>
      <c r="O138" s="38">
        <f t="shared" si="15"/>
      </c>
      <c r="P138" s="75">
        <f t="shared" si="15"/>
      </c>
    </row>
    <row r="139" spans="2:16" s="40" customFormat="1" ht="13.5">
      <c r="B139" s="100">
        <f t="shared" si="16"/>
        <v>133</v>
      </c>
      <c r="C139" s="101">
        <f aca="true" t="shared" si="17" ref="C139:P156">IF(ISBLANK(C$5),"",TEXT(HLOOKUP(C$5,MasterLot,$B139+1,FALSE),VLOOKUP(C$6,FormattingStylesData,2,FALSE)))</f>
      </c>
      <c r="D139" s="101">
        <f t="shared" si="17"/>
      </c>
      <c r="E139" s="101">
        <f t="shared" si="17"/>
      </c>
      <c r="F139" s="101">
        <f t="shared" si="17"/>
      </c>
      <c r="G139" s="101">
        <f t="shared" si="17"/>
      </c>
      <c r="H139" s="101">
        <f t="shared" si="17"/>
      </c>
      <c r="I139" s="101">
        <f t="shared" si="17"/>
      </c>
      <c r="J139" s="102">
        <f t="shared" si="17"/>
      </c>
      <c r="K139" s="102">
        <f t="shared" si="17"/>
      </c>
      <c r="L139" s="102">
        <f t="shared" si="17"/>
      </c>
      <c r="M139" s="102">
        <f t="shared" si="17"/>
      </c>
      <c r="N139" s="102">
        <f t="shared" si="17"/>
      </c>
      <c r="O139" s="102">
        <f t="shared" si="17"/>
      </c>
      <c r="P139" s="103">
        <f t="shared" si="17"/>
      </c>
    </row>
    <row r="140" spans="2:16" s="40" customFormat="1" ht="13.5">
      <c r="B140" s="104">
        <f t="shared" si="16"/>
        <v>134</v>
      </c>
      <c r="C140" s="105">
        <f t="shared" si="17"/>
      </c>
      <c r="D140" s="105">
        <f t="shared" si="17"/>
      </c>
      <c r="E140" s="105">
        <f t="shared" si="17"/>
      </c>
      <c r="F140" s="105">
        <f t="shared" si="17"/>
      </c>
      <c r="G140" s="105">
        <f t="shared" si="17"/>
      </c>
      <c r="H140" s="105">
        <f t="shared" si="17"/>
      </c>
      <c r="I140" s="105">
        <f t="shared" si="17"/>
      </c>
      <c r="J140" s="38">
        <f t="shared" si="17"/>
      </c>
      <c r="K140" s="38">
        <f t="shared" si="17"/>
      </c>
      <c r="L140" s="38">
        <f t="shared" si="17"/>
      </c>
      <c r="M140" s="38">
        <f t="shared" si="17"/>
      </c>
      <c r="N140" s="38">
        <f t="shared" si="17"/>
      </c>
      <c r="O140" s="38">
        <f t="shared" si="17"/>
      </c>
      <c r="P140" s="75">
        <f t="shared" si="17"/>
      </c>
    </row>
    <row r="141" spans="2:16" s="40" customFormat="1" ht="12.75" customHeight="1">
      <c r="B141" s="100">
        <f t="shared" si="16"/>
        <v>135</v>
      </c>
      <c r="C141" s="101">
        <f t="shared" si="17"/>
      </c>
      <c r="D141" s="101">
        <f t="shared" si="17"/>
      </c>
      <c r="E141" s="101">
        <f t="shared" si="17"/>
      </c>
      <c r="F141" s="101">
        <f t="shared" si="17"/>
      </c>
      <c r="G141" s="101">
        <f t="shared" si="17"/>
      </c>
      <c r="H141" s="101">
        <f t="shared" si="17"/>
      </c>
      <c r="I141" s="101">
        <f t="shared" si="17"/>
      </c>
      <c r="J141" s="102">
        <f t="shared" si="17"/>
      </c>
      <c r="K141" s="102">
        <f t="shared" si="17"/>
      </c>
      <c r="L141" s="102">
        <f t="shared" si="17"/>
      </c>
      <c r="M141" s="102">
        <f t="shared" si="17"/>
      </c>
      <c r="N141" s="102">
        <f t="shared" si="17"/>
      </c>
      <c r="O141" s="102">
        <f t="shared" si="17"/>
      </c>
      <c r="P141" s="103">
        <f t="shared" si="17"/>
      </c>
    </row>
    <row r="142" spans="2:16" s="40" customFormat="1" ht="13.5">
      <c r="B142" s="104">
        <f t="shared" si="16"/>
        <v>136</v>
      </c>
      <c r="C142" s="105">
        <f t="shared" si="17"/>
      </c>
      <c r="D142" s="105">
        <f t="shared" si="17"/>
      </c>
      <c r="E142" s="105">
        <f t="shared" si="17"/>
      </c>
      <c r="F142" s="105">
        <f t="shared" si="17"/>
      </c>
      <c r="G142" s="105">
        <f t="shared" si="17"/>
      </c>
      <c r="H142" s="105">
        <f t="shared" si="17"/>
      </c>
      <c r="I142" s="105">
        <f t="shared" si="17"/>
      </c>
      <c r="J142" s="38">
        <f t="shared" si="17"/>
      </c>
      <c r="K142" s="38">
        <f t="shared" si="17"/>
      </c>
      <c r="L142" s="38">
        <f t="shared" si="17"/>
      </c>
      <c r="M142" s="38">
        <f t="shared" si="17"/>
      </c>
      <c r="N142" s="38">
        <f t="shared" si="17"/>
      </c>
      <c r="O142" s="38">
        <f t="shared" si="17"/>
      </c>
      <c r="P142" s="75">
        <f t="shared" si="17"/>
      </c>
    </row>
    <row r="143" spans="2:16" s="40" customFormat="1" ht="13.5">
      <c r="B143" s="100">
        <f t="shared" si="16"/>
        <v>137</v>
      </c>
      <c r="C143" s="101">
        <f t="shared" si="17"/>
      </c>
      <c r="D143" s="101">
        <f t="shared" si="17"/>
      </c>
      <c r="E143" s="101">
        <f t="shared" si="17"/>
      </c>
      <c r="F143" s="101">
        <f t="shared" si="17"/>
      </c>
      <c r="G143" s="101">
        <f t="shared" si="17"/>
      </c>
      <c r="H143" s="101">
        <f t="shared" si="17"/>
      </c>
      <c r="I143" s="101">
        <f t="shared" si="17"/>
      </c>
      <c r="J143" s="102">
        <f t="shared" si="17"/>
      </c>
      <c r="K143" s="102">
        <f t="shared" si="17"/>
      </c>
      <c r="L143" s="102">
        <f t="shared" si="17"/>
      </c>
      <c r="M143" s="102">
        <f t="shared" si="17"/>
      </c>
      <c r="N143" s="102">
        <f t="shared" si="17"/>
      </c>
      <c r="O143" s="102">
        <f t="shared" si="17"/>
      </c>
      <c r="P143" s="103">
        <f t="shared" si="17"/>
      </c>
    </row>
    <row r="144" spans="2:16" s="40" customFormat="1" ht="13.5">
      <c r="B144" s="104">
        <f t="shared" si="16"/>
        <v>138</v>
      </c>
      <c r="C144" s="105">
        <f t="shared" si="17"/>
      </c>
      <c r="D144" s="105">
        <f t="shared" si="17"/>
      </c>
      <c r="E144" s="105">
        <f t="shared" si="17"/>
      </c>
      <c r="F144" s="105">
        <f t="shared" si="17"/>
      </c>
      <c r="G144" s="105">
        <f t="shared" si="17"/>
      </c>
      <c r="H144" s="105">
        <f t="shared" si="17"/>
      </c>
      <c r="I144" s="105">
        <f t="shared" si="17"/>
      </c>
      <c r="J144" s="38">
        <f t="shared" si="17"/>
      </c>
      <c r="K144" s="38">
        <f t="shared" si="17"/>
      </c>
      <c r="L144" s="38">
        <f t="shared" si="17"/>
      </c>
      <c r="M144" s="38">
        <f t="shared" si="17"/>
      </c>
      <c r="N144" s="38">
        <f t="shared" si="17"/>
      </c>
      <c r="O144" s="38">
        <f t="shared" si="17"/>
      </c>
      <c r="P144" s="75">
        <f t="shared" si="17"/>
      </c>
    </row>
    <row r="145" spans="2:16" s="40" customFormat="1" ht="13.5">
      <c r="B145" s="100">
        <f t="shared" si="16"/>
        <v>139</v>
      </c>
      <c r="C145" s="101">
        <f t="shared" si="17"/>
      </c>
      <c r="D145" s="101">
        <f t="shared" si="17"/>
      </c>
      <c r="E145" s="101">
        <f t="shared" si="17"/>
      </c>
      <c r="F145" s="101">
        <f t="shared" si="17"/>
      </c>
      <c r="G145" s="101">
        <f t="shared" si="17"/>
      </c>
      <c r="H145" s="101">
        <f t="shared" si="17"/>
      </c>
      <c r="I145" s="101">
        <f t="shared" si="17"/>
      </c>
      <c r="J145" s="102">
        <f t="shared" si="17"/>
      </c>
      <c r="K145" s="102">
        <f t="shared" si="17"/>
      </c>
      <c r="L145" s="102">
        <f t="shared" si="17"/>
      </c>
      <c r="M145" s="102">
        <f t="shared" si="17"/>
      </c>
      <c r="N145" s="102">
        <f t="shared" si="17"/>
      </c>
      <c r="O145" s="102">
        <f t="shared" si="17"/>
      </c>
      <c r="P145" s="103">
        <f t="shared" si="17"/>
      </c>
    </row>
    <row r="146" spans="2:16" s="40" customFormat="1" ht="13.5">
      <c r="B146" s="104">
        <f t="shared" si="16"/>
        <v>140</v>
      </c>
      <c r="C146" s="105">
        <f t="shared" si="17"/>
      </c>
      <c r="D146" s="105">
        <f t="shared" si="17"/>
      </c>
      <c r="E146" s="105">
        <f t="shared" si="17"/>
      </c>
      <c r="F146" s="105">
        <f t="shared" si="17"/>
      </c>
      <c r="G146" s="105">
        <f t="shared" si="17"/>
      </c>
      <c r="H146" s="105">
        <f t="shared" si="17"/>
      </c>
      <c r="I146" s="105">
        <f t="shared" si="17"/>
      </c>
      <c r="J146" s="38">
        <f t="shared" si="17"/>
      </c>
      <c r="K146" s="38">
        <f t="shared" si="17"/>
      </c>
      <c r="L146" s="38">
        <f t="shared" si="17"/>
      </c>
      <c r="M146" s="38">
        <f t="shared" si="17"/>
      </c>
      <c r="N146" s="38">
        <f t="shared" si="17"/>
      </c>
      <c r="O146" s="38">
        <f t="shared" si="17"/>
      </c>
      <c r="P146" s="75">
        <f t="shared" si="17"/>
      </c>
    </row>
    <row r="147" spans="2:16" s="40" customFormat="1" ht="13.5">
      <c r="B147" s="100">
        <f t="shared" si="16"/>
        <v>141</v>
      </c>
      <c r="C147" s="101">
        <f t="shared" si="17"/>
      </c>
      <c r="D147" s="101">
        <f t="shared" si="17"/>
      </c>
      <c r="E147" s="101">
        <f t="shared" si="17"/>
      </c>
      <c r="F147" s="101">
        <f t="shared" si="17"/>
      </c>
      <c r="G147" s="101">
        <f t="shared" si="17"/>
      </c>
      <c r="H147" s="101">
        <f t="shared" si="17"/>
      </c>
      <c r="I147" s="101">
        <f t="shared" si="17"/>
      </c>
      <c r="J147" s="102">
        <f t="shared" si="17"/>
      </c>
      <c r="K147" s="102">
        <f t="shared" si="17"/>
      </c>
      <c r="L147" s="102">
        <f t="shared" si="17"/>
      </c>
      <c r="M147" s="102">
        <f t="shared" si="17"/>
      </c>
      <c r="N147" s="102">
        <f t="shared" si="17"/>
      </c>
      <c r="O147" s="102">
        <f t="shared" si="17"/>
      </c>
      <c r="P147" s="103">
        <f t="shared" si="17"/>
      </c>
    </row>
    <row r="148" spans="2:16" s="40" customFormat="1" ht="13.5">
      <c r="B148" s="104">
        <f t="shared" si="16"/>
        <v>142</v>
      </c>
      <c r="C148" s="105">
        <f t="shared" si="17"/>
      </c>
      <c r="D148" s="105">
        <f t="shared" si="17"/>
      </c>
      <c r="E148" s="105">
        <f t="shared" si="17"/>
      </c>
      <c r="F148" s="105">
        <f t="shared" si="17"/>
      </c>
      <c r="G148" s="105">
        <f t="shared" si="17"/>
      </c>
      <c r="H148" s="105">
        <f t="shared" si="17"/>
      </c>
      <c r="I148" s="105">
        <f t="shared" si="17"/>
      </c>
      <c r="J148" s="38">
        <f t="shared" si="17"/>
      </c>
      <c r="K148" s="38">
        <f t="shared" si="17"/>
      </c>
      <c r="L148" s="38">
        <f t="shared" si="17"/>
      </c>
      <c r="M148" s="38">
        <f t="shared" si="17"/>
      </c>
      <c r="N148" s="38">
        <f t="shared" si="17"/>
      </c>
      <c r="O148" s="38">
        <f t="shared" si="17"/>
      </c>
      <c r="P148" s="75">
        <f t="shared" si="17"/>
      </c>
    </row>
    <row r="149" spans="2:16" s="40" customFormat="1" ht="13.5">
      <c r="B149" s="100">
        <f t="shared" si="16"/>
        <v>143</v>
      </c>
      <c r="C149" s="101">
        <f t="shared" si="17"/>
      </c>
      <c r="D149" s="101">
        <f t="shared" si="17"/>
      </c>
      <c r="E149" s="101">
        <f t="shared" si="17"/>
      </c>
      <c r="F149" s="101">
        <f t="shared" si="17"/>
      </c>
      <c r="G149" s="101">
        <f t="shared" si="17"/>
      </c>
      <c r="H149" s="101">
        <f t="shared" si="17"/>
      </c>
      <c r="I149" s="101">
        <f t="shared" si="17"/>
      </c>
      <c r="J149" s="102">
        <f t="shared" si="17"/>
      </c>
      <c r="K149" s="102">
        <f t="shared" si="17"/>
      </c>
      <c r="L149" s="102">
        <f t="shared" si="17"/>
      </c>
      <c r="M149" s="102">
        <f t="shared" si="17"/>
      </c>
      <c r="N149" s="102">
        <f t="shared" si="17"/>
      </c>
      <c r="O149" s="102">
        <f t="shared" si="17"/>
      </c>
      <c r="P149" s="103">
        <f t="shared" si="17"/>
      </c>
    </row>
    <row r="150" spans="2:16" s="40" customFormat="1" ht="13.5">
      <c r="B150" s="104">
        <f t="shared" si="16"/>
        <v>144</v>
      </c>
      <c r="C150" s="105">
        <f t="shared" si="17"/>
      </c>
      <c r="D150" s="105">
        <f t="shared" si="17"/>
      </c>
      <c r="E150" s="105">
        <f t="shared" si="17"/>
      </c>
      <c r="F150" s="105">
        <f t="shared" si="17"/>
      </c>
      <c r="G150" s="105">
        <f t="shared" si="17"/>
      </c>
      <c r="H150" s="105">
        <f t="shared" si="17"/>
      </c>
      <c r="I150" s="105">
        <f t="shared" si="17"/>
      </c>
      <c r="J150" s="38">
        <f t="shared" si="17"/>
      </c>
      <c r="K150" s="38">
        <f t="shared" si="17"/>
      </c>
      <c r="L150" s="38">
        <f t="shared" si="17"/>
      </c>
      <c r="M150" s="38">
        <f t="shared" si="17"/>
      </c>
      <c r="N150" s="38">
        <f t="shared" si="17"/>
      </c>
      <c r="O150" s="38">
        <f t="shared" si="17"/>
      </c>
      <c r="P150" s="75">
        <f t="shared" si="17"/>
      </c>
    </row>
    <row r="151" spans="2:16" s="40" customFormat="1" ht="13.5">
      <c r="B151" s="100">
        <f t="shared" si="16"/>
        <v>145</v>
      </c>
      <c r="C151" s="101">
        <f t="shared" si="17"/>
      </c>
      <c r="D151" s="101">
        <f t="shared" si="17"/>
      </c>
      <c r="E151" s="101">
        <f t="shared" si="17"/>
      </c>
      <c r="F151" s="101">
        <f t="shared" si="17"/>
      </c>
      <c r="G151" s="101">
        <f t="shared" si="17"/>
      </c>
      <c r="H151" s="101">
        <f t="shared" si="17"/>
      </c>
      <c r="I151" s="101">
        <f t="shared" si="17"/>
      </c>
      <c r="J151" s="102">
        <f t="shared" si="17"/>
      </c>
      <c r="K151" s="102">
        <f t="shared" si="17"/>
      </c>
      <c r="L151" s="102">
        <f t="shared" si="17"/>
      </c>
      <c r="M151" s="102">
        <f t="shared" si="17"/>
      </c>
      <c r="N151" s="102">
        <f t="shared" si="17"/>
      </c>
      <c r="O151" s="102">
        <f t="shared" si="17"/>
      </c>
      <c r="P151" s="103">
        <f t="shared" si="17"/>
      </c>
    </row>
    <row r="152" spans="2:16" s="40" customFormat="1" ht="13.5">
      <c r="B152" s="104">
        <f t="shared" si="16"/>
        <v>146</v>
      </c>
      <c r="C152" s="105">
        <f t="shared" si="17"/>
      </c>
      <c r="D152" s="105">
        <f t="shared" si="17"/>
      </c>
      <c r="E152" s="105">
        <f t="shared" si="17"/>
      </c>
      <c r="F152" s="105">
        <f t="shared" si="17"/>
      </c>
      <c r="G152" s="105">
        <f t="shared" si="17"/>
      </c>
      <c r="H152" s="105">
        <f t="shared" si="17"/>
      </c>
      <c r="I152" s="105">
        <f t="shared" si="17"/>
      </c>
      <c r="J152" s="38">
        <f t="shared" si="17"/>
      </c>
      <c r="K152" s="38">
        <f t="shared" si="17"/>
      </c>
      <c r="L152" s="38">
        <f t="shared" si="17"/>
      </c>
      <c r="M152" s="38">
        <f t="shared" si="17"/>
      </c>
      <c r="N152" s="38">
        <f t="shared" si="17"/>
      </c>
      <c r="O152" s="38">
        <f t="shared" si="17"/>
      </c>
      <c r="P152" s="75">
        <f t="shared" si="17"/>
      </c>
    </row>
    <row r="153" spans="2:16" s="40" customFormat="1" ht="13.5">
      <c r="B153" s="100">
        <f t="shared" si="16"/>
        <v>147</v>
      </c>
      <c r="C153" s="101">
        <f t="shared" si="17"/>
      </c>
      <c r="D153" s="101">
        <f t="shared" si="17"/>
      </c>
      <c r="E153" s="101">
        <f t="shared" si="17"/>
      </c>
      <c r="F153" s="101">
        <f t="shared" si="17"/>
      </c>
      <c r="G153" s="101">
        <f t="shared" si="17"/>
      </c>
      <c r="H153" s="101">
        <f t="shared" si="17"/>
      </c>
      <c r="I153" s="101">
        <f t="shared" si="17"/>
      </c>
      <c r="J153" s="102">
        <f t="shared" si="17"/>
      </c>
      <c r="K153" s="102">
        <f t="shared" si="17"/>
      </c>
      <c r="L153" s="102">
        <f t="shared" si="17"/>
      </c>
      <c r="M153" s="102">
        <f t="shared" si="17"/>
      </c>
      <c r="N153" s="102">
        <f t="shared" si="17"/>
      </c>
      <c r="O153" s="102">
        <f t="shared" si="17"/>
      </c>
      <c r="P153" s="103">
        <f t="shared" si="17"/>
      </c>
    </row>
    <row r="154" spans="2:16" s="40" customFormat="1" ht="13.5">
      <c r="B154" s="104">
        <f t="shared" si="16"/>
        <v>148</v>
      </c>
      <c r="C154" s="105">
        <f t="shared" si="17"/>
      </c>
      <c r="D154" s="105">
        <f t="shared" si="17"/>
      </c>
      <c r="E154" s="105">
        <f t="shared" si="17"/>
      </c>
      <c r="F154" s="105">
        <f t="shared" si="17"/>
      </c>
      <c r="G154" s="105">
        <f t="shared" si="17"/>
      </c>
      <c r="H154" s="105">
        <f t="shared" si="17"/>
      </c>
      <c r="I154" s="105">
        <f t="shared" si="17"/>
      </c>
      <c r="J154" s="38">
        <f t="shared" si="17"/>
      </c>
      <c r="K154" s="38">
        <f t="shared" si="17"/>
      </c>
      <c r="L154" s="38">
        <f t="shared" si="17"/>
      </c>
      <c r="M154" s="38">
        <f t="shared" si="17"/>
      </c>
      <c r="N154" s="38">
        <f t="shared" si="17"/>
      </c>
      <c r="O154" s="38">
        <f t="shared" si="17"/>
      </c>
      <c r="P154" s="75">
        <f t="shared" si="17"/>
      </c>
    </row>
    <row r="155" spans="2:16" s="40" customFormat="1" ht="13.5">
      <c r="B155" s="100">
        <f t="shared" si="16"/>
        <v>149</v>
      </c>
      <c r="C155" s="101">
        <f t="shared" si="17"/>
      </c>
      <c r="D155" s="101">
        <f t="shared" si="17"/>
      </c>
      <c r="E155" s="101">
        <f t="shared" si="17"/>
      </c>
      <c r="F155" s="101">
        <f t="shared" si="17"/>
      </c>
      <c r="G155" s="101">
        <f t="shared" si="17"/>
      </c>
      <c r="H155" s="101">
        <f t="shared" si="17"/>
      </c>
      <c r="I155" s="101">
        <f t="shared" si="17"/>
      </c>
      <c r="J155" s="102">
        <f t="shared" si="17"/>
      </c>
      <c r="K155" s="102">
        <f t="shared" si="17"/>
      </c>
      <c r="L155" s="102">
        <f t="shared" si="17"/>
      </c>
      <c r="M155" s="102">
        <f t="shared" si="17"/>
      </c>
      <c r="N155" s="102">
        <f t="shared" si="17"/>
      </c>
      <c r="O155" s="102">
        <f t="shared" si="17"/>
      </c>
      <c r="P155" s="103">
        <f t="shared" si="17"/>
      </c>
    </row>
    <row r="156" spans="2:16" s="40" customFormat="1" ht="13.5">
      <c r="B156" s="104">
        <f>B155+1</f>
        <v>150</v>
      </c>
      <c r="C156" s="105">
        <f t="shared" si="17"/>
      </c>
      <c r="D156" s="105">
        <f t="shared" si="17"/>
      </c>
      <c r="E156" s="105">
        <f t="shared" si="17"/>
      </c>
      <c r="F156" s="105">
        <f t="shared" si="17"/>
      </c>
      <c r="G156" s="105">
        <f t="shared" si="17"/>
      </c>
      <c r="H156" s="105">
        <f t="shared" si="17"/>
      </c>
      <c r="I156" s="105">
        <f t="shared" si="17"/>
      </c>
      <c r="J156" s="38">
        <f t="shared" si="17"/>
      </c>
      <c r="K156" s="38">
        <f t="shared" si="17"/>
      </c>
      <c r="L156" s="38">
        <f t="shared" si="17"/>
      </c>
      <c r="M156" s="38">
        <f t="shared" si="17"/>
      </c>
      <c r="N156" s="38">
        <f t="shared" si="17"/>
      </c>
      <c r="O156" s="38">
        <f t="shared" si="17"/>
      </c>
      <c r="P156" s="75">
        <f t="shared" si="17"/>
      </c>
    </row>
    <row r="157" spans="2:16" s="40" customFormat="1" ht="12.75" customHeight="1">
      <c r="B157" s="100">
        <f>B156+1</f>
        <v>151</v>
      </c>
      <c r="C157" s="101">
        <f aca="true" t="shared" si="18" ref="C157:P172">IF(ISBLANK(C$5),"",TEXT(HLOOKUP(C$5,MasterLot,$B157+1,FALSE),VLOOKUP(C$6,FormattingStylesData,2,FALSE)))</f>
      </c>
      <c r="D157" s="101">
        <f t="shared" si="18"/>
      </c>
      <c r="E157" s="101">
        <f t="shared" si="18"/>
      </c>
      <c r="F157" s="101">
        <f t="shared" si="18"/>
      </c>
      <c r="G157" s="101">
        <f t="shared" si="18"/>
      </c>
      <c r="H157" s="101">
        <f t="shared" si="18"/>
      </c>
      <c r="I157" s="101">
        <f t="shared" si="18"/>
      </c>
      <c r="J157" s="102">
        <f t="shared" si="18"/>
      </c>
      <c r="K157" s="102">
        <f t="shared" si="18"/>
      </c>
      <c r="L157" s="102">
        <f t="shared" si="18"/>
      </c>
      <c r="M157" s="102">
        <f t="shared" si="18"/>
      </c>
      <c r="N157" s="102">
        <f t="shared" si="18"/>
      </c>
      <c r="O157" s="102">
        <f t="shared" si="18"/>
      </c>
      <c r="P157" s="103">
        <f t="shared" si="18"/>
      </c>
    </row>
    <row r="158" spans="2:16" s="40" customFormat="1" ht="13.5">
      <c r="B158" s="104">
        <f>B157+1</f>
        <v>152</v>
      </c>
      <c r="C158" s="105">
        <f t="shared" si="18"/>
      </c>
      <c r="D158" s="105">
        <f t="shared" si="18"/>
      </c>
      <c r="E158" s="105">
        <f t="shared" si="18"/>
      </c>
      <c r="F158" s="105">
        <f t="shared" si="18"/>
      </c>
      <c r="G158" s="105">
        <f t="shared" si="18"/>
      </c>
      <c r="H158" s="105">
        <f t="shared" si="18"/>
      </c>
      <c r="I158" s="105">
        <f t="shared" si="18"/>
      </c>
      <c r="J158" s="38">
        <f t="shared" si="18"/>
      </c>
      <c r="K158" s="38">
        <f t="shared" si="18"/>
      </c>
      <c r="L158" s="38">
        <f t="shared" si="18"/>
      </c>
      <c r="M158" s="38">
        <f t="shared" si="18"/>
      </c>
      <c r="N158" s="38">
        <f t="shared" si="18"/>
      </c>
      <c r="O158" s="38">
        <f t="shared" si="18"/>
      </c>
      <c r="P158" s="75">
        <f t="shared" si="18"/>
      </c>
    </row>
    <row r="159" spans="2:16" s="40" customFormat="1" ht="13.5">
      <c r="B159" s="100">
        <f aca="true" t="shared" si="19" ref="B159:B181">B158+1</f>
        <v>153</v>
      </c>
      <c r="C159" s="101">
        <f t="shared" si="18"/>
      </c>
      <c r="D159" s="101">
        <f t="shared" si="18"/>
      </c>
      <c r="E159" s="101">
        <f t="shared" si="18"/>
      </c>
      <c r="F159" s="101">
        <f t="shared" si="18"/>
      </c>
      <c r="G159" s="101">
        <f t="shared" si="18"/>
      </c>
      <c r="H159" s="101">
        <f t="shared" si="18"/>
      </c>
      <c r="I159" s="101">
        <f t="shared" si="18"/>
      </c>
      <c r="J159" s="102">
        <f t="shared" si="18"/>
      </c>
      <c r="K159" s="102">
        <f t="shared" si="18"/>
      </c>
      <c r="L159" s="102">
        <f t="shared" si="18"/>
      </c>
      <c r="M159" s="102">
        <f t="shared" si="18"/>
      </c>
      <c r="N159" s="102">
        <f t="shared" si="18"/>
      </c>
      <c r="O159" s="102">
        <f t="shared" si="18"/>
      </c>
      <c r="P159" s="103">
        <f t="shared" si="18"/>
      </c>
    </row>
    <row r="160" spans="2:16" s="40" customFormat="1" ht="13.5">
      <c r="B160" s="104">
        <f t="shared" si="19"/>
        <v>154</v>
      </c>
      <c r="C160" s="105">
        <f t="shared" si="18"/>
      </c>
      <c r="D160" s="105">
        <f t="shared" si="18"/>
      </c>
      <c r="E160" s="105">
        <f t="shared" si="18"/>
      </c>
      <c r="F160" s="105">
        <f t="shared" si="18"/>
      </c>
      <c r="G160" s="105">
        <f t="shared" si="18"/>
      </c>
      <c r="H160" s="105">
        <f t="shared" si="18"/>
      </c>
      <c r="I160" s="105">
        <f t="shared" si="18"/>
      </c>
      <c r="J160" s="38">
        <f t="shared" si="18"/>
      </c>
      <c r="K160" s="38">
        <f t="shared" si="18"/>
      </c>
      <c r="L160" s="38">
        <f t="shared" si="18"/>
      </c>
      <c r="M160" s="38">
        <f t="shared" si="18"/>
      </c>
      <c r="N160" s="38">
        <f t="shared" si="18"/>
      </c>
      <c r="O160" s="38">
        <f t="shared" si="18"/>
      </c>
      <c r="P160" s="75">
        <f t="shared" si="18"/>
      </c>
    </row>
    <row r="161" spans="2:16" s="40" customFormat="1" ht="13.5">
      <c r="B161" s="100">
        <f t="shared" si="19"/>
        <v>155</v>
      </c>
      <c r="C161" s="101">
        <f t="shared" si="18"/>
      </c>
      <c r="D161" s="101">
        <f t="shared" si="18"/>
      </c>
      <c r="E161" s="101">
        <f t="shared" si="18"/>
      </c>
      <c r="F161" s="101">
        <f t="shared" si="18"/>
      </c>
      <c r="G161" s="101">
        <f t="shared" si="18"/>
      </c>
      <c r="H161" s="101">
        <f t="shared" si="18"/>
      </c>
      <c r="I161" s="101">
        <f t="shared" si="18"/>
      </c>
      <c r="J161" s="102">
        <f t="shared" si="18"/>
      </c>
      <c r="K161" s="102">
        <f t="shared" si="18"/>
      </c>
      <c r="L161" s="102">
        <f t="shared" si="18"/>
      </c>
      <c r="M161" s="102">
        <f t="shared" si="18"/>
      </c>
      <c r="N161" s="102">
        <f t="shared" si="18"/>
      </c>
      <c r="O161" s="102">
        <f t="shared" si="18"/>
      </c>
      <c r="P161" s="103">
        <f t="shared" si="18"/>
      </c>
    </row>
    <row r="162" spans="2:16" s="40" customFormat="1" ht="13.5">
      <c r="B162" s="104">
        <f t="shared" si="19"/>
        <v>156</v>
      </c>
      <c r="C162" s="105">
        <f t="shared" si="18"/>
      </c>
      <c r="D162" s="105">
        <f t="shared" si="18"/>
      </c>
      <c r="E162" s="105">
        <f t="shared" si="18"/>
      </c>
      <c r="F162" s="105">
        <f t="shared" si="18"/>
      </c>
      <c r="G162" s="105">
        <f t="shared" si="18"/>
      </c>
      <c r="H162" s="105">
        <f t="shared" si="18"/>
      </c>
      <c r="I162" s="105">
        <f t="shared" si="18"/>
      </c>
      <c r="J162" s="38">
        <f t="shared" si="18"/>
      </c>
      <c r="K162" s="38">
        <f t="shared" si="18"/>
      </c>
      <c r="L162" s="38">
        <f t="shared" si="18"/>
      </c>
      <c r="M162" s="38">
        <f t="shared" si="18"/>
      </c>
      <c r="N162" s="38">
        <f t="shared" si="18"/>
      </c>
      <c r="O162" s="38">
        <f t="shared" si="18"/>
      </c>
      <c r="P162" s="75">
        <f t="shared" si="18"/>
      </c>
    </row>
    <row r="163" spans="2:16" s="40" customFormat="1" ht="13.5">
      <c r="B163" s="100">
        <f t="shared" si="19"/>
        <v>157</v>
      </c>
      <c r="C163" s="101">
        <f t="shared" si="18"/>
      </c>
      <c r="D163" s="101">
        <f t="shared" si="18"/>
      </c>
      <c r="E163" s="101">
        <f t="shared" si="18"/>
      </c>
      <c r="F163" s="101">
        <f t="shared" si="18"/>
      </c>
      <c r="G163" s="101">
        <f t="shared" si="18"/>
      </c>
      <c r="H163" s="101">
        <f t="shared" si="18"/>
      </c>
      <c r="I163" s="101">
        <f t="shared" si="18"/>
      </c>
      <c r="J163" s="102">
        <f t="shared" si="18"/>
      </c>
      <c r="K163" s="102">
        <f t="shared" si="18"/>
      </c>
      <c r="L163" s="102">
        <f t="shared" si="18"/>
      </c>
      <c r="M163" s="102">
        <f t="shared" si="18"/>
      </c>
      <c r="N163" s="102">
        <f t="shared" si="18"/>
      </c>
      <c r="O163" s="102">
        <f t="shared" si="18"/>
      </c>
      <c r="P163" s="103">
        <f t="shared" si="18"/>
      </c>
    </row>
    <row r="164" spans="2:16" s="40" customFormat="1" ht="13.5">
      <c r="B164" s="104">
        <f t="shared" si="19"/>
        <v>158</v>
      </c>
      <c r="C164" s="105">
        <f t="shared" si="18"/>
      </c>
      <c r="D164" s="105">
        <f t="shared" si="18"/>
      </c>
      <c r="E164" s="105">
        <f t="shared" si="18"/>
      </c>
      <c r="F164" s="105">
        <f t="shared" si="18"/>
      </c>
      <c r="G164" s="105">
        <f t="shared" si="18"/>
      </c>
      <c r="H164" s="105">
        <f t="shared" si="18"/>
      </c>
      <c r="I164" s="105">
        <f t="shared" si="18"/>
      </c>
      <c r="J164" s="38">
        <f t="shared" si="18"/>
      </c>
      <c r="K164" s="38">
        <f t="shared" si="18"/>
      </c>
      <c r="L164" s="38">
        <f t="shared" si="18"/>
      </c>
      <c r="M164" s="38">
        <f t="shared" si="18"/>
      </c>
      <c r="N164" s="38">
        <f t="shared" si="18"/>
      </c>
      <c r="O164" s="38">
        <f t="shared" si="18"/>
      </c>
      <c r="P164" s="75">
        <f t="shared" si="18"/>
      </c>
    </row>
    <row r="165" spans="2:16" s="40" customFormat="1" ht="13.5">
      <c r="B165" s="100">
        <f t="shared" si="19"/>
        <v>159</v>
      </c>
      <c r="C165" s="101">
        <f t="shared" si="18"/>
      </c>
      <c r="D165" s="101">
        <f t="shared" si="18"/>
      </c>
      <c r="E165" s="101">
        <f t="shared" si="18"/>
      </c>
      <c r="F165" s="101">
        <f t="shared" si="18"/>
      </c>
      <c r="G165" s="101">
        <f t="shared" si="18"/>
      </c>
      <c r="H165" s="101">
        <f t="shared" si="18"/>
      </c>
      <c r="I165" s="101">
        <f t="shared" si="18"/>
      </c>
      <c r="J165" s="102">
        <f t="shared" si="18"/>
      </c>
      <c r="K165" s="102">
        <f t="shared" si="18"/>
      </c>
      <c r="L165" s="102">
        <f t="shared" si="18"/>
      </c>
      <c r="M165" s="102">
        <f t="shared" si="18"/>
      </c>
      <c r="N165" s="102">
        <f t="shared" si="18"/>
      </c>
      <c r="O165" s="102">
        <f t="shared" si="18"/>
      </c>
      <c r="P165" s="103">
        <f t="shared" si="18"/>
      </c>
    </row>
    <row r="166" spans="2:16" s="40" customFormat="1" ht="13.5">
      <c r="B166" s="104">
        <f t="shared" si="19"/>
        <v>160</v>
      </c>
      <c r="C166" s="105">
        <f t="shared" si="18"/>
      </c>
      <c r="D166" s="105">
        <f t="shared" si="18"/>
      </c>
      <c r="E166" s="105">
        <f t="shared" si="18"/>
      </c>
      <c r="F166" s="105">
        <f t="shared" si="18"/>
      </c>
      <c r="G166" s="105">
        <f t="shared" si="18"/>
      </c>
      <c r="H166" s="105">
        <f t="shared" si="18"/>
      </c>
      <c r="I166" s="105">
        <f t="shared" si="18"/>
      </c>
      <c r="J166" s="38">
        <f t="shared" si="18"/>
      </c>
      <c r="K166" s="38">
        <f t="shared" si="18"/>
      </c>
      <c r="L166" s="38">
        <f t="shared" si="18"/>
      </c>
      <c r="M166" s="38">
        <f t="shared" si="18"/>
      </c>
      <c r="N166" s="38">
        <f t="shared" si="18"/>
      </c>
      <c r="O166" s="38">
        <f t="shared" si="18"/>
      </c>
      <c r="P166" s="75">
        <f t="shared" si="18"/>
      </c>
    </row>
    <row r="167" spans="2:16" s="40" customFormat="1" ht="12.75" customHeight="1">
      <c r="B167" s="100">
        <f t="shared" si="19"/>
        <v>161</v>
      </c>
      <c r="C167" s="101">
        <f t="shared" si="18"/>
      </c>
      <c r="D167" s="101">
        <f t="shared" si="18"/>
      </c>
      <c r="E167" s="101">
        <f t="shared" si="18"/>
      </c>
      <c r="F167" s="101">
        <f t="shared" si="18"/>
      </c>
      <c r="G167" s="101">
        <f t="shared" si="18"/>
      </c>
      <c r="H167" s="101">
        <f t="shared" si="18"/>
      </c>
      <c r="I167" s="101">
        <f t="shared" si="18"/>
      </c>
      <c r="J167" s="102">
        <f t="shared" si="18"/>
      </c>
      <c r="K167" s="102">
        <f t="shared" si="18"/>
      </c>
      <c r="L167" s="102">
        <f t="shared" si="18"/>
      </c>
      <c r="M167" s="102">
        <f t="shared" si="18"/>
      </c>
      <c r="N167" s="102">
        <f t="shared" si="18"/>
      </c>
      <c r="O167" s="102">
        <f t="shared" si="18"/>
      </c>
      <c r="P167" s="103">
        <f t="shared" si="18"/>
      </c>
    </row>
    <row r="168" spans="2:16" s="40" customFormat="1" ht="13.5">
      <c r="B168" s="104">
        <f t="shared" si="19"/>
        <v>162</v>
      </c>
      <c r="C168" s="105">
        <f t="shared" si="18"/>
      </c>
      <c r="D168" s="105">
        <f t="shared" si="18"/>
      </c>
      <c r="E168" s="105">
        <f t="shared" si="18"/>
      </c>
      <c r="F168" s="105">
        <f t="shared" si="18"/>
      </c>
      <c r="G168" s="105">
        <f t="shared" si="18"/>
      </c>
      <c r="H168" s="105">
        <f t="shared" si="18"/>
      </c>
      <c r="I168" s="105">
        <f t="shared" si="18"/>
      </c>
      <c r="J168" s="38">
        <f t="shared" si="18"/>
      </c>
      <c r="K168" s="38">
        <f t="shared" si="18"/>
      </c>
      <c r="L168" s="38">
        <f t="shared" si="18"/>
      </c>
      <c r="M168" s="38">
        <f t="shared" si="18"/>
      </c>
      <c r="N168" s="38">
        <f t="shared" si="18"/>
      </c>
      <c r="O168" s="38">
        <f t="shared" si="18"/>
      </c>
      <c r="P168" s="75">
        <f t="shared" si="18"/>
      </c>
    </row>
    <row r="169" spans="2:16" s="40" customFormat="1" ht="13.5">
      <c r="B169" s="100">
        <f t="shared" si="19"/>
        <v>163</v>
      </c>
      <c r="C169" s="101">
        <f t="shared" si="18"/>
      </c>
      <c r="D169" s="101">
        <f t="shared" si="18"/>
      </c>
      <c r="E169" s="101">
        <f t="shared" si="18"/>
      </c>
      <c r="F169" s="101">
        <f t="shared" si="18"/>
      </c>
      <c r="G169" s="101">
        <f t="shared" si="18"/>
      </c>
      <c r="H169" s="101">
        <f t="shared" si="18"/>
      </c>
      <c r="I169" s="101">
        <f t="shared" si="18"/>
      </c>
      <c r="J169" s="102">
        <f t="shared" si="18"/>
      </c>
      <c r="K169" s="102">
        <f t="shared" si="18"/>
      </c>
      <c r="L169" s="102">
        <f t="shared" si="18"/>
      </c>
      <c r="M169" s="102">
        <f t="shared" si="18"/>
      </c>
      <c r="N169" s="102">
        <f t="shared" si="18"/>
      </c>
      <c r="O169" s="102">
        <f t="shared" si="18"/>
      </c>
      <c r="P169" s="103">
        <f t="shared" si="18"/>
      </c>
    </row>
    <row r="170" spans="2:16" s="40" customFormat="1" ht="13.5">
      <c r="B170" s="104">
        <f t="shared" si="19"/>
        <v>164</v>
      </c>
      <c r="C170" s="105">
        <f t="shared" si="18"/>
      </c>
      <c r="D170" s="105">
        <f t="shared" si="18"/>
      </c>
      <c r="E170" s="105">
        <f t="shared" si="18"/>
      </c>
      <c r="F170" s="105">
        <f t="shared" si="18"/>
      </c>
      <c r="G170" s="105">
        <f t="shared" si="18"/>
      </c>
      <c r="H170" s="105">
        <f t="shared" si="18"/>
      </c>
      <c r="I170" s="105">
        <f t="shared" si="18"/>
      </c>
      <c r="J170" s="38">
        <f t="shared" si="18"/>
      </c>
      <c r="K170" s="38">
        <f t="shared" si="18"/>
      </c>
      <c r="L170" s="38">
        <f t="shared" si="18"/>
      </c>
      <c r="M170" s="38">
        <f t="shared" si="18"/>
      </c>
      <c r="N170" s="38">
        <f t="shared" si="18"/>
      </c>
      <c r="O170" s="38">
        <f t="shared" si="18"/>
      </c>
      <c r="P170" s="75">
        <f t="shared" si="18"/>
      </c>
    </row>
    <row r="171" spans="2:16" s="40" customFormat="1" ht="13.5">
      <c r="B171" s="100">
        <f t="shared" si="19"/>
        <v>165</v>
      </c>
      <c r="C171" s="101">
        <f t="shared" si="18"/>
      </c>
      <c r="D171" s="101">
        <f t="shared" si="18"/>
      </c>
      <c r="E171" s="101">
        <f t="shared" si="18"/>
      </c>
      <c r="F171" s="101">
        <f t="shared" si="18"/>
      </c>
      <c r="G171" s="101">
        <f t="shared" si="18"/>
      </c>
      <c r="H171" s="101">
        <f t="shared" si="18"/>
      </c>
      <c r="I171" s="101">
        <f t="shared" si="18"/>
      </c>
      <c r="J171" s="102">
        <f t="shared" si="18"/>
      </c>
      <c r="K171" s="102">
        <f t="shared" si="18"/>
      </c>
      <c r="L171" s="102">
        <f t="shared" si="18"/>
      </c>
      <c r="M171" s="102">
        <f t="shared" si="18"/>
      </c>
      <c r="N171" s="102">
        <f t="shared" si="18"/>
      </c>
      <c r="O171" s="102">
        <f t="shared" si="18"/>
      </c>
      <c r="P171" s="103">
        <f t="shared" si="18"/>
      </c>
    </row>
    <row r="172" spans="2:16" s="40" customFormat="1" ht="13.5">
      <c r="B172" s="104">
        <f t="shared" si="19"/>
        <v>166</v>
      </c>
      <c r="C172" s="105">
        <f t="shared" si="18"/>
      </c>
      <c r="D172" s="105">
        <f t="shared" si="18"/>
      </c>
      <c r="E172" s="105">
        <f t="shared" si="18"/>
      </c>
      <c r="F172" s="105">
        <f t="shared" si="18"/>
      </c>
      <c r="G172" s="105">
        <f t="shared" si="18"/>
      </c>
      <c r="H172" s="105">
        <f t="shared" si="18"/>
      </c>
      <c r="I172" s="105">
        <f t="shared" si="18"/>
      </c>
      <c r="J172" s="38">
        <f t="shared" si="18"/>
      </c>
      <c r="K172" s="38">
        <f t="shared" si="18"/>
      </c>
      <c r="L172" s="38">
        <f t="shared" si="18"/>
      </c>
      <c r="M172" s="38">
        <f t="shared" si="18"/>
      </c>
      <c r="N172" s="38">
        <f t="shared" si="18"/>
      </c>
      <c r="O172" s="38">
        <f t="shared" si="18"/>
      </c>
      <c r="P172" s="75">
        <f t="shared" si="18"/>
      </c>
    </row>
    <row r="173" spans="2:16" s="40" customFormat="1" ht="13.5">
      <c r="B173" s="100">
        <f t="shared" si="19"/>
        <v>167</v>
      </c>
      <c r="C173" s="101">
        <f aca="true" t="shared" si="20" ref="C173:P188">IF(ISBLANK(C$5),"",TEXT(HLOOKUP(C$5,MasterLot,$B173+1,FALSE),VLOOKUP(C$6,FormattingStylesData,2,FALSE)))</f>
      </c>
      <c r="D173" s="101">
        <f t="shared" si="20"/>
      </c>
      <c r="E173" s="101">
        <f t="shared" si="20"/>
      </c>
      <c r="F173" s="101">
        <f t="shared" si="20"/>
      </c>
      <c r="G173" s="101">
        <f t="shared" si="20"/>
      </c>
      <c r="H173" s="101">
        <f t="shared" si="20"/>
      </c>
      <c r="I173" s="101">
        <f t="shared" si="20"/>
      </c>
      <c r="J173" s="102">
        <f t="shared" si="20"/>
      </c>
      <c r="K173" s="102">
        <f t="shared" si="20"/>
      </c>
      <c r="L173" s="102">
        <f t="shared" si="20"/>
      </c>
      <c r="M173" s="102">
        <f t="shared" si="20"/>
      </c>
      <c r="N173" s="102">
        <f t="shared" si="20"/>
      </c>
      <c r="O173" s="102">
        <f t="shared" si="20"/>
      </c>
      <c r="P173" s="103">
        <f t="shared" si="20"/>
      </c>
    </row>
    <row r="174" spans="2:16" s="40" customFormat="1" ht="13.5">
      <c r="B174" s="104">
        <f t="shared" si="19"/>
        <v>168</v>
      </c>
      <c r="C174" s="105">
        <f t="shared" si="20"/>
      </c>
      <c r="D174" s="105">
        <f t="shared" si="20"/>
      </c>
      <c r="E174" s="105">
        <f t="shared" si="20"/>
      </c>
      <c r="F174" s="105">
        <f t="shared" si="20"/>
      </c>
      <c r="G174" s="105">
        <f t="shared" si="20"/>
      </c>
      <c r="H174" s="105">
        <f t="shared" si="20"/>
      </c>
      <c r="I174" s="105">
        <f t="shared" si="20"/>
      </c>
      <c r="J174" s="38">
        <f t="shared" si="20"/>
      </c>
      <c r="K174" s="38">
        <f t="shared" si="20"/>
      </c>
      <c r="L174" s="38">
        <f t="shared" si="20"/>
      </c>
      <c r="M174" s="38">
        <f t="shared" si="20"/>
      </c>
      <c r="N174" s="38">
        <f t="shared" si="20"/>
      </c>
      <c r="O174" s="38">
        <f t="shared" si="20"/>
      </c>
      <c r="P174" s="75">
        <f t="shared" si="20"/>
      </c>
    </row>
    <row r="175" spans="2:16" s="40" customFormat="1" ht="13.5">
      <c r="B175" s="100">
        <f t="shared" si="19"/>
        <v>169</v>
      </c>
      <c r="C175" s="101">
        <f t="shared" si="20"/>
      </c>
      <c r="D175" s="101">
        <f t="shared" si="20"/>
      </c>
      <c r="E175" s="101">
        <f t="shared" si="20"/>
      </c>
      <c r="F175" s="101">
        <f t="shared" si="20"/>
      </c>
      <c r="G175" s="101">
        <f t="shared" si="20"/>
      </c>
      <c r="H175" s="101">
        <f t="shared" si="20"/>
      </c>
      <c r="I175" s="101">
        <f t="shared" si="20"/>
      </c>
      <c r="J175" s="102">
        <f t="shared" si="20"/>
      </c>
      <c r="K175" s="102">
        <f t="shared" si="20"/>
      </c>
      <c r="L175" s="102">
        <f t="shared" si="20"/>
      </c>
      <c r="M175" s="102">
        <f t="shared" si="20"/>
      </c>
      <c r="N175" s="102">
        <f t="shared" si="20"/>
      </c>
      <c r="O175" s="102">
        <f t="shared" si="20"/>
      </c>
      <c r="P175" s="103">
        <f t="shared" si="20"/>
      </c>
    </row>
    <row r="176" spans="2:16" s="40" customFormat="1" ht="13.5">
      <c r="B176" s="104">
        <f t="shared" si="19"/>
        <v>170</v>
      </c>
      <c r="C176" s="105">
        <f t="shared" si="20"/>
      </c>
      <c r="D176" s="105">
        <f t="shared" si="20"/>
      </c>
      <c r="E176" s="105">
        <f t="shared" si="20"/>
      </c>
      <c r="F176" s="105">
        <f t="shared" si="20"/>
      </c>
      <c r="G176" s="105">
        <f t="shared" si="20"/>
      </c>
      <c r="H176" s="105">
        <f t="shared" si="20"/>
      </c>
      <c r="I176" s="105">
        <f t="shared" si="20"/>
      </c>
      <c r="J176" s="38">
        <f t="shared" si="20"/>
      </c>
      <c r="K176" s="38">
        <f t="shared" si="20"/>
      </c>
      <c r="L176" s="38">
        <f t="shared" si="20"/>
      </c>
      <c r="M176" s="38">
        <f t="shared" si="20"/>
      </c>
      <c r="N176" s="38">
        <f t="shared" si="20"/>
      </c>
      <c r="O176" s="38">
        <f t="shared" si="20"/>
      </c>
      <c r="P176" s="75">
        <f t="shared" si="20"/>
      </c>
    </row>
    <row r="177" spans="2:16" s="40" customFormat="1" ht="13.5">
      <c r="B177" s="100">
        <f t="shared" si="19"/>
        <v>171</v>
      </c>
      <c r="C177" s="101">
        <f t="shared" si="20"/>
      </c>
      <c r="D177" s="101">
        <f t="shared" si="20"/>
      </c>
      <c r="E177" s="101">
        <f t="shared" si="20"/>
      </c>
      <c r="F177" s="101">
        <f t="shared" si="20"/>
      </c>
      <c r="G177" s="101">
        <f t="shared" si="20"/>
      </c>
      <c r="H177" s="101">
        <f t="shared" si="20"/>
      </c>
      <c r="I177" s="101">
        <f t="shared" si="20"/>
      </c>
      <c r="J177" s="102">
        <f t="shared" si="20"/>
      </c>
      <c r="K177" s="102">
        <f t="shared" si="20"/>
      </c>
      <c r="L177" s="102">
        <f t="shared" si="20"/>
      </c>
      <c r="M177" s="102">
        <f t="shared" si="20"/>
      </c>
      <c r="N177" s="102">
        <f t="shared" si="20"/>
      </c>
      <c r="O177" s="102">
        <f t="shared" si="20"/>
      </c>
      <c r="P177" s="103">
        <f t="shared" si="20"/>
      </c>
    </row>
    <row r="178" spans="2:16" s="40" customFormat="1" ht="13.5">
      <c r="B178" s="104">
        <f t="shared" si="19"/>
        <v>172</v>
      </c>
      <c r="C178" s="105">
        <f t="shared" si="20"/>
      </c>
      <c r="D178" s="105">
        <f t="shared" si="20"/>
      </c>
      <c r="E178" s="105">
        <f t="shared" si="20"/>
      </c>
      <c r="F178" s="105">
        <f t="shared" si="20"/>
      </c>
      <c r="G178" s="105">
        <f t="shared" si="20"/>
      </c>
      <c r="H178" s="105">
        <f t="shared" si="20"/>
      </c>
      <c r="I178" s="105">
        <f t="shared" si="20"/>
      </c>
      <c r="J178" s="38">
        <f t="shared" si="20"/>
      </c>
      <c r="K178" s="38">
        <f t="shared" si="20"/>
      </c>
      <c r="L178" s="38">
        <f t="shared" si="20"/>
      </c>
      <c r="M178" s="38">
        <f t="shared" si="20"/>
      </c>
      <c r="N178" s="38">
        <f t="shared" si="20"/>
      </c>
      <c r="O178" s="38">
        <f t="shared" si="20"/>
      </c>
      <c r="P178" s="75">
        <f t="shared" si="20"/>
      </c>
    </row>
    <row r="179" spans="2:16" s="40" customFormat="1" ht="13.5">
      <c r="B179" s="100">
        <f t="shared" si="19"/>
        <v>173</v>
      </c>
      <c r="C179" s="101">
        <f t="shared" si="20"/>
      </c>
      <c r="D179" s="101">
        <f t="shared" si="20"/>
      </c>
      <c r="E179" s="101">
        <f t="shared" si="20"/>
      </c>
      <c r="F179" s="101">
        <f t="shared" si="20"/>
      </c>
      <c r="G179" s="101">
        <f t="shared" si="20"/>
      </c>
      <c r="H179" s="101">
        <f t="shared" si="20"/>
      </c>
      <c r="I179" s="101">
        <f t="shared" si="20"/>
      </c>
      <c r="J179" s="102">
        <f t="shared" si="20"/>
      </c>
      <c r="K179" s="102">
        <f t="shared" si="20"/>
      </c>
      <c r="L179" s="102">
        <f t="shared" si="20"/>
      </c>
      <c r="M179" s="102">
        <f t="shared" si="20"/>
      </c>
      <c r="N179" s="102">
        <f t="shared" si="20"/>
      </c>
      <c r="O179" s="102">
        <f t="shared" si="20"/>
      </c>
      <c r="P179" s="103">
        <f t="shared" si="20"/>
      </c>
    </row>
    <row r="180" spans="2:16" s="40" customFormat="1" ht="13.5">
      <c r="B180" s="104">
        <f t="shared" si="19"/>
        <v>174</v>
      </c>
      <c r="C180" s="105">
        <f t="shared" si="20"/>
      </c>
      <c r="D180" s="105">
        <f t="shared" si="20"/>
      </c>
      <c r="E180" s="105">
        <f t="shared" si="20"/>
      </c>
      <c r="F180" s="105">
        <f t="shared" si="20"/>
      </c>
      <c r="G180" s="105">
        <f t="shared" si="20"/>
      </c>
      <c r="H180" s="105">
        <f t="shared" si="20"/>
      </c>
      <c r="I180" s="105">
        <f t="shared" si="20"/>
      </c>
      <c r="J180" s="38">
        <f t="shared" si="20"/>
      </c>
      <c r="K180" s="38">
        <f t="shared" si="20"/>
      </c>
      <c r="L180" s="38">
        <f t="shared" si="20"/>
      </c>
      <c r="M180" s="38">
        <f t="shared" si="20"/>
      </c>
      <c r="N180" s="38">
        <f t="shared" si="20"/>
      </c>
      <c r="O180" s="38">
        <f t="shared" si="20"/>
      </c>
      <c r="P180" s="75">
        <f t="shared" si="20"/>
      </c>
    </row>
    <row r="181" spans="2:16" s="40" customFormat="1" ht="13.5">
      <c r="B181" s="100">
        <f t="shared" si="19"/>
        <v>175</v>
      </c>
      <c r="C181" s="101">
        <f t="shared" si="20"/>
      </c>
      <c r="D181" s="101">
        <f t="shared" si="20"/>
      </c>
      <c r="E181" s="101">
        <f t="shared" si="20"/>
      </c>
      <c r="F181" s="101">
        <f t="shared" si="20"/>
      </c>
      <c r="G181" s="101">
        <f t="shared" si="20"/>
      </c>
      <c r="H181" s="101">
        <f t="shared" si="20"/>
      </c>
      <c r="I181" s="101">
        <f t="shared" si="20"/>
      </c>
      <c r="J181" s="102">
        <f t="shared" si="20"/>
      </c>
      <c r="K181" s="102">
        <f t="shared" si="20"/>
      </c>
      <c r="L181" s="102">
        <f t="shared" si="20"/>
      </c>
      <c r="M181" s="102">
        <f t="shared" si="20"/>
      </c>
      <c r="N181" s="102">
        <f t="shared" si="20"/>
      </c>
      <c r="O181" s="102">
        <f t="shared" si="20"/>
      </c>
      <c r="P181" s="103">
        <f t="shared" si="20"/>
      </c>
    </row>
    <row r="182" spans="2:16" s="40" customFormat="1" ht="13.5">
      <c r="B182" s="104">
        <f>B181+1</f>
        <v>176</v>
      </c>
      <c r="C182" s="105">
        <f t="shared" si="20"/>
      </c>
      <c r="D182" s="105">
        <f t="shared" si="20"/>
      </c>
      <c r="E182" s="105">
        <f t="shared" si="20"/>
      </c>
      <c r="F182" s="105">
        <f t="shared" si="20"/>
      </c>
      <c r="G182" s="105">
        <f t="shared" si="20"/>
      </c>
      <c r="H182" s="105">
        <f t="shared" si="20"/>
      </c>
      <c r="I182" s="105">
        <f t="shared" si="20"/>
      </c>
      <c r="J182" s="38">
        <f t="shared" si="20"/>
      </c>
      <c r="K182" s="38">
        <f t="shared" si="20"/>
      </c>
      <c r="L182" s="38">
        <f t="shared" si="20"/>
      </c>
      <c r="M182" s="38">
        <f t="shared" si="20"/>
      </c>
      <c r="N182" s="38">
        <f t="shared" si="20"/>
      </c>
      <c r="O182" s="38">
        <f t="shared" si="20"/>
      </c>
      <c r="P182" s="75">
        <f t="shared" si="20"/>
      </c>
    </row>
    <row r="183" spans="2:16" s="40" customFormat="1" ht="13.5">
      <c r="B183" s="100">
        <f aca="true" t="shared" si="21" ref="B183:B205">B182+1</f>
        <v>177</v>
      </c>
      <c r="C183" s="101">
        <f t="shared" si="20"/>
      </c>
      <c r="D183" s="101">
        <f t="shared" si="20"/>
      </c>
      <c r="E183" s="101">
        <f t="shared" si="20"/>
      </c>
      <c r="F183" s="101">
        <f t="shared" si="20"/>
      </c>
      <c r="G183" s="101">
        <f t="shared" si="20"/>
      </c>
      <c r="H183" s="101">
        <f t="shared" si="20"/>
      </c>
      <c r="I183" s="101">
        <f t="shared" si="20"/>
      </c>
      <c r="J183" s="102">
        <f t="shared" si="20"/>
      </c>
      <c r="K183" s="102">
        <f t="shared" si="20"/>
      </c>
      <c r="L183" s="102">
        <f t="shared" si="20"/>
      </c>
      <c r="M183" s="102">
        <f t="shared" si="20"/>
      </c>
      <c r="N183" s="102">
        <f t="shared" si="20"/>
      </c>
      <c r="O183" s="102">
        <f t="shared" si="20"/>
      </c>
      <c r="P183" s="103">
        <f t="shared" si="20"/>
      </c>
    </row>
    <row r="184" spans="2:16" s="40" customFormat="1" ht="13.5">
      <c r="B184" s="104">
        <f t="shared" si="21"/>
        <v>178</v>
      </c>
      <c r="C184" s="105">
        <f t="shared" si="20"/>
      </c>
      <c r="D184" s="105">
        <f t="shared" si="20"/>
      </c>
      <c r="E184" s="105">
        <f t="shared" si="20"/>
      </c>
      <c r="F184" s="105">
        <f t="shared" si="20"/>
      </c>
      <c r="G184" s="105">
        <f t="shared" si="20"/>
      </c>
      <c r="H184" s="105">
        <f t="shared" si="20"/>
      </c>
      <c r="I184" s="105">
        <f t="shared" si="20"/>
      </c>
      <c r="J184" s="38">
        <f t="shared" si="20"/>
      </c>
      <c r="K184" s="38">
        <f t="shared" si="20"/>
      </c>
      <c r="L184" s="38">
        <f t="shared" si="20"/>
      </c>
      <c r="M184" s="38">
        <f t="shared" si="20"/>
      </c>
      <c r="N184" s="38">
        <f t="shared" si="20"/>
      </c>
      <c r="O184" s="38">
        <f t="shared" si="20"/>
      </c>
      <c r="P184" s="75">
        <f t="shared" si="20"/>
      </c>
    </row>
    <row r="185" spans="2:16" s="40" customFormat="1" ht="13.5">
      <c r="B185" s="100">
        <f t="shared" si="21"/>
        <v>179</v>
      </c>
      <c r="C185" s="101">
        <f t="shared" si="20"/>
      </c>
      <c r="D185" s="101">
        <f t="shared" si="20"/>
      </c>
      <c r="E185" s="101">
        <f t="shared" si="20"/>
      </c>
      <c r="F185" s="101">
        <f t="shared" si="20"/>
      </c>
      <c r="G185" s="101">
        <f t="shared" si="20"/>
      </c>
      <c r="H185" s="101">
        <f t="shared" si="20"/>
      </c>
      <c r="I185" s="101">
        <f t="shared" si="20"/>
      </c>
      <c r="J185" s="102">
        <f t="shared" si="20"/>
      </c>
      <c r="K185" s="102">
        <f t="shared" si="20"/>
      </c>
      <c r="L185" s="102">
        <f t="shared" si="20"/>
      </c>
      <c r="M185" s="102">
        <f t="shared" si="20"/>
      </c>
      <c r="N185" s="102">
        <f t="shared" si="20"/>
      </c>
      <c r="O185" s="102">
        <f t="shared" si="20"/>
      </c>
      <c r="P185" s="103">
        <f t="shared" si="20"/>
      </c>
    </row>
    <row r="186" spans="2:16" s="40" customFormat="1" ht="13.5">
      <c r="B186" s="104">
        <f t="shared" si="21"/>
        <v>180</v>
      </c>
      <c r="C186" s="105">
        <f t="shared" si="20"/>
      </c>
      <c r="D186" s="105">
        <f t="shared" si="20"/>
      </c>
      <c r="E186" s="105">
        <f t="shared" si="20"/>
      </c>
      <c r="F186" s="105">
        <f t="shared" si="20"/>
      </c>
      <c r="G186" s="105">
        <f t="shared" si="20"/>
      </c>
      <c r="H186" s="105">
        <f t="shared" si="20"/>
      </c>
      <c r="I186" s="105">
        <f t="shared" si="20"/>
      </c>
      <c r="J186" s="38">
        <f t="shared" si="20"/>
      </c>
      <c r="K186" s="38">
        <f t="shared" si="20"/>
      </c>
      <c r="L186" s="38">
        <f t="shared" si="20"/>
      </c>
      <c r="M186" s="38">
        <f t="shared" si="20"/>
      </c>
      <c r="N186" s="38">
        <f t="shared" si="20"/>
      </c>
      <c r="O186" s="38">
        <f t="shared" si="20"/>
      </c>
      <c r="P186" s="75">
        <f t="shared" si="20"/>
      </c>
    </row>
    <row r="187" spans="2:16" s="40" customFormat="1" ht="13.5">
      <c r="B187" s="100">
        <f t="shared" si="21"/>
        <v>181</v>
      </c>
      <c r="C187" s="101">
        <f t="shared" si="20"/>
      </c>
      <c r="D187" s="101">
        <f t="shared" si="20"/>
      </c>
      <c r="E187" s="101">
        <f t="shared" si="20"/>
      </c>
      <c r="F187" s="101">
        <f t="shared" si="20"/>
      </c>
      <c r="G187" s="101">
        <f t="shared" si="20"/>
      </c>
      <c r="H187" s="101">
        <f t="shared" si="20"/>
      </c>
      <c r="I187" s="101">
        <f t="shared" si="20"/>
      </c>
      <c r="J187" s="102">
        <f t="shared" si="20"/>
      </c>
      <c r="K187" s="102">
        <f t="shared" si="20"/>
      </c>
      <c r="L187" s="102">
        <f t="shared" si="20"/>
      </c>
      <c r="M187" s="102">
        <f t="shared" si="20"/>
      </c>
      <c r="N187" s="102">
        <f t="shared" si="20"/>
      </c>
      <c r="O187" s="102">
        <f t="shared" si="20"/>
      </c>
      <c r="P187" s="103">
        <f t="shared" si="20"/>
      </c>
    </row>
    <row r="188" spans="2:16" s="40" customFormat="1" ht="13.5">
      <c r="B188" s="104">
        <f t="shared" si="21"/>
        <v>182</v>
      </c>
      <c r="C188" s="105">
        <f t="shared" si="20"/>
      </c>
      <c r="D188" s="105">
        <f t="shared" si="20"/>
      </c>
      <c r="E188" s="105">
        <f t="shared" si="20"/>
      </c>
      <c r="F188" s="105">
        <f t="shared" si="20"/>
      </c>
      <c r="G188" s="105">
        <f t="shared" si="20"/>
      </c>
      <c r="H188" s="105">
        <f t="shared" si="20"/>
      </c>
      <c r="I188" s="105">
        <f t="shared" si="20"/>
      </c>
      <c r="J188" s="38">
        <f t="shared" si="20"/>
      </c>
      <c r="K188" s="38">
        <f t="shared" si="20"/>
      </c>
      <c r="L188" s="38">
        <f t="shared" si="20"/>
      </c>
      <c r="M188" s="38">
        <f t="shared" si="20"/>
      </c>
      <c r="N188" s="38">
        <f t="shared" si="20"/>
      </c>
      <c r="O188" s="38">
        <f t="shared" si="20"/>
      </c>
      <c r="P188" s="75">
        <f t="shared" si="20"/>
      </c>
    </row>
    <row r="189" spans="2:16" s="40" customFormat="1" ht="13.5">
      <c r="B189" s="100">
        <f t="shared" si="21"/>
        <v>183</v>
      </c>
      <c r="C189" s="101">
        <f aca="true" t="shared" si="22" ref="C189:P206">IF(ISBLANK(C$5),"",TEXT(HLOOKUP(C$5,MasterLot,$B189+1,FALSE),VLOOKUP(C$6,FormattingStylesData,2,FALSE)))</f>
      </c>
      <c r="D189" s="101">
        <f t="shared" si="22"/>
      </c>
      <c r="E189" s="101">
        <f t="shared" si="22"/>
      </c>
      <c r="F189" s="101">
        <f t="shared" si="22"/>
      </c>
      <c r="G189" s="101">
        <f t="shared" si="22"/>
      </c>
      <c r="H189" s="101">
        <f t="shared" si="22"/>
      </c>
      <c r="I189" s="101">
        <f t="shared" si="22"/>
      </c>
      <c r="J189" s="102">
        <f t="shared" si="22"/>
      </c>
      <c r="K189" s="102">
        <f t="shared" si="22"/>
      </c>
      <c r="L189" s="102">
        <f t="shared" si="22"/>
      </c>
      <c r="M189" s="102">
        <f t="shared" si="22"/>
      </c>
      <c r="N189" s="102">
        <f t="shared" si="22"/>
      </c>
      <c r="O189" s="102">
        <f t="shared" si="22"/>
      </c>
      <c r="P189" s="103">
        <f t="shared" si="22"/>
      </c>
    </row>
    <row r="190" spans="2:16" s="40" customFormat="1" ht="13.5">
      <c r="B190" s="104">
        <f t="shared" si="21"/>
        <v>184</v>
      </c>
      <c r="C190" s="105">
        <f t="shared" si="22"/>
      </c>
      <c r="D190" s="105">
        <f t="shared" si="22"/>
      </c>
      <c r="E190" s="105">
        <f t="shared" si="22"/>
      </c>
      <c r="F190" s="105">
        <f t="shared" si="22"/>
      </c>
      <c r="G190" s="105">
        <f t="shared" si="22"/>
      </c>
      <c r="H190" s="105">
        <f t="shared" si="22"/>
      </c>
      <c r="I190" s="105">
        <f t="shared" si="22"/>
      </c>
      <c r="J190" s="38">
        <f t="shared" si="22"/>
      </c>
      <c r="K190" s="38">
        <f t="shared" si="22"/>
      </c>
      <c r="L190" s="38">
        <f t="shared" si="22"/>
      </c>
      <c r="M190" s="38">
        <f t="shared" si="22"/>
      </c>
      <c r="N190" s="38">
        <f t="shared" si="22"/>
      </c>
      <c r="O190" s="38">
        <f t="shared" si="22"/>
      </c>
      <c r="P190" s="75">
        <f t="shared" si="22"/>
      </c>
    </row>
    <row r="191" spans="2:16" s="40" customFormat="1" ht="12.75" customHeight="1">
      <c r="B191" s="100">
        <f t="shared" si="21"/>
        <v>185</v>
      </c>
      <c r="C191" s="101">
        <f t="shared" si="22"/>
      </c>
      <c r="D191" s="101">
        <f t="shared" si="22"/>
      </c>
      <c r="E191" s="101">
        <f t="shared" si="22"/>
      </c>
      <c r="F191" s="101">
        <f t="shared" si="22"/>
      </c>
      <c r="G191" s="101">
        <f t="shared" si="22"/>
      </c>
      <c r="H191" s="101">
        <f t="shared" si="22"/>
      </c>
      <c r="I191" s="101">
        <f t="shared" si="22"/>
      </c>
      <c r="J191" s="102">
        <f t="shared" si="22"/>
      </c>
      <c r="K191" s="102">
        <f t="shared" si="22"/>
      </c>
      <c r="L191" s="102">
        <f t="shared" si="22"/>
      </c>
      <c r="M191" s="102">
        <f t="shared" si="22"/>
      </c>
      <c r="N191" s="102">
        <f t="shared" si="22"/>
      </c>
      <c r="O191" s="102">
        <f t="shared" si="22"/>
      </c>
      <c r="P191" s="103">
        <f t="shared" si="22"/>
      </c>
    </row>
    <row r="192" spans="2:16" s="40" customFormat="1" ht="13.5">
      <c r="B192" s="104">
        <f t="shared" si="21"/>
        <v>186</v>
      </c>
      <c r="C192" s="105">
        <f t="shared" si="22"/>
      </c>
      <c r="D192" s="105">
        <f t="shared" si="22"/>
      </c>
      <c r="E192" s="105">
        <f t="shared" si="22"/>
      </c>
      <c r="F192" s="105">
        <f t="shared" si="22"/>
      </c>
      <c r="G192" s="105">
        <f t="shared" si="22"/>
      </c>
      <c r="H192" s="105">
        <f t="shared" si="22"/>
      </c>
      <c r="I192" s="105">
        <f t="shared" si="22"/>
      </c>
      <c r="J192" s="38">
        <f t="shared" si="22"/>
      </c>
      <c r="K192" s="38">
        <f t="shared" si="22"/>
      </c>
      <c r="L192" s="38">
        <f t="shared" si="22"/>
      </c>
      <c r="M192" s="38">
        <f t="shared" si="22"/>
      </c>
      <c r="N192" s="38">
        <f t="shared" si="22"/>
      </c>
      <c r="O192" s="38">
        <f t="shared" si="22"/>
      </c>
      <c r="P192" s="75">
        <f t="shared" si="22"/>
      </c>
    </row>
    <row r="193" spans="2:16" s="40" customFormat="1" ht="13.5">
      <c r="B193" s="100">
        <f t="shared" si="21"/>
        <v>187</v>
      </c>
      <c r="C193" s="101">
        <f t="shared" si="22"/>
      </c>
      <c r="D193" s="101">
        <f t="shared" si="22"/>
      </c>
      <c r="E193" s="101">
        <f t="shared" si="22"/>
      </c>
      <c r="F193" s="101">
        <f t="shared" si="22"/>
      </c>
      <c r="G193" s="101">
        <f t="shared" si="22"/>
      </c>
      <c r="H193" s="101">
        <f t="shared" si="22"/>
      </c>
      <c r="I193" s="101">
        <f t="shared" si="22"/>
      </c>
      <c r="J193" s="102">
        <f t="shared" si="22"/>
      </c>
      <c r="K193" s="102">
        <f t="shared" si="22"/>
      </c>
      <c r="L193" s="102">
        <f t="shared" si="22"/>
      </c>
      <c r="M193" s="102">
        <f t="shared" si="22"/>
      </c>
      <c r="N193" s="102">
        <f t="shared" si="22"/>
      </c>
      <c r="O193" s="102">
        <f t="shared" si="22"/>
      </c>
      <c r="P193" s="103">
        <f t="shared" si="22"/>
      </c>
    </row>
    <row r="194" spans="2:16" s="40" customFormat="1" ht="13.5">
      <c r="B194" s="104">
        <f t="shared" si="21"/>
        <v>188</v>
      </c>
      <c r="C194" s="105">
        <f t="shared" si="22"/>
      </c>
      <c r="D194" s="105">
        <f t="shared" si="22"/>
      </c>
      <c r="E194" s="105">
        <f t="shared" si="22"/>
      </c>
      <c r="F194" s="105">
        <f t="shared" si="22"/>
      </c>
      <c r="G194" s="105">
        <f t="shared" si="22"/>
      </c>
      <c r="H194" s="105">
        <f t="shared" si="22"/>
      </c>
      <c r="I194" s="105">
        <f t="shared" si="22"/>
      </c>
      <c r="J194" s="38">
        <f t="shared" si="22"/>
      </c>
      <c r="K194" s="38">
        <f t="shared" si="22"/>
      </c>
      <c r="L194" s="38">
        <f t="shared" si="22"/>
      </c>
      <c r="M194" s="38">
        <f t="shared" si="22"/>
      </c>
      <c r="N194" s="38">
        <f t="shared" si="22"/>
      </c>
      <c r="O194" s="38">
        <f t="shared" si="22"/>
      </c>
      <c r="P194" s="75">
        <f t="shared" si="22"/>
      </c>
    </row>
    <row r="195" spans="2:16" s="40" customFormat="1" ht="13.5">
      <c r="B195" s="100">
        <f t="shared" si="21"/>
        <v>189</v>
      </c>
      <c r="C195" s="101">
        <f t="shared" si="22"/>
      </c>
      <c r="D195" s="101">
        <f t="shared" si="22"/>
      </c>
      <c r="E195" s="101">
        <f t="shared" si="22"/>
      </c>
      <c r="F195" s="101">
        <f t="shared" si="22"/>
      </c>
      <c r="G195" s="101">
        <f t="shared" si="22"/>
      </c>
      <c r="H195" s="101">
        <f t="shared" si="22"/>
      </c>
      <c r="I195" s="101">
        <f t="shared" si="22"/>
      </c>
      <c r="J195" s="102">
        <f t="shared" si="22"/>
      </c>
      <c r="K195" s="102">
        <f t="shared" si="22"/>
      </c>
      <c r="L195" s="102">
        <f t="shared" si="22"/>
      </c>
      <c r="M195" s="102">
        <f t="shared" si="22"/>
      </c>
      <c r="N195" s="102">
        <f t="shared" si="22"/>
      </c>
      <c r="O195" s="102">
        <f t="shared" si="22"/>
      </c>
      <c r="P195" s="103">
        <f t="shared" si="22"/>
      </c>
    </row>
    <row r="196" spans="2:16" s="40" customFormat="1" ht="13.5">
      <c r="B196" s="104">
        <f t="shared" si="21"/>
        <v>190</v>
      </c>
      <c r="C196" s="105">
        <f t="shared" si="22"/>
      </c>
      <c r="D196" s="105">
        <f t="shared" si="22"/>
      </c>
      <c r="E196" s="105">
        <f t="shared" si="22"/>
      </c>
      <c r="F196" s="105">
        <f t="shared" si="22"/>
      </c>
      <c r="G196" s="105">
        <f t="shared" si="22"/>
      </c>
      <c r="H196" s="105">
        <f t="shared" si="22"/>
      </c>
      <c r="I196" s="105">
        <f t="shared" si="22"/>
      </c>
      <c r="J196" s="38">
        <f t="shared" si="22"/>
      </c>
      <c r="K196" s="38">
        <f t="shared" si="22"/>
      </c>
      <c r="L196" s="38">
        <f t="shared" si="22"/>
      </c>
      <c r="M196" s="38">
        <f t="shared" si="22"/>
      </c>
      <c r="N196" s="38">
        <f t="shared" si="22"/>
      </c>
      <c r="O196" s="38">
        <f t="shared" si="22"/>
      </c>
      <c r="P196" s="75">
        <f t="shared" si="22"/>
      </c>
    </row>
    <row r="197" spans="2:16" s="40" customFormat="1" ht="13.5">
      <c r="B197" s="100">
        <f t="shared" si="21"/>
        <v>191</v>
      </c>
      <c r="C197" s="101">
        <f t="shared" si="22"/>
      </c>
      <c r="D197" s="101">
        <f t="shared" si="22"/>
      </c>
      <c r="E197" s="101">
        <f t="shared" si="22"/>
      </c>
      <c r="F197" s="101">
        <f t="shared" si="22"/>
      </c>
      <c r="G197" s="101">
        <f t="shared" si="22"/>
      </c>
      <c r="H197" s="101">
        <f t="shared" si="22"/>
      </c>
      <c r="I197" s="101">
        <f t="shared" si="22"/>
      </c>
      <c r="J197" s="102">
        <f t="shared" si="22"/>
      </c>
      <c r="K197" s="102">
        <f t="shared" si="22"/>
      </c>
      <c r="L197" s="102">
        <f t="shared" si="22"/>
      </c>
      <c r="M197" s="102">
        <f t="shared" si="22"/>
      </c>
      <c r="N197" s="102">
        <f t="shared" si="22"/>
      </c>
      <c r="O197" s="102">
        <f t="shared" si="22"/>
      </c>
      <c r="P197" s="103">
        <f t="shared" si="22"/>
      </c>
    </row>
    <row r="198" spans="2:16" s="40" customFormat="1" ht="13.5">
      <c r="B198" s="104">
        <f t="shared" si="21"/>
        <v>192</v>
      </c>
      <c r="C198" s="105">
        <f t="shared" si="22"/>
      </c>
      <c r="D198" s="105">
        <f t="shared" si="22"/>
      </c>
      <c r="E198" s="105">
        <f t="shared" si="22"/>
      </c>
      <c r="F198" s="105">
        <f t="shared" si="22"/>
      </c>
      <c r="G198" s="105">
        <f t="shared" si="22"/>
      </c>
      <c r="H198" s="105">
        <f t="shared" si="22"/>
      </c>
      <c r="I198" s="105">
        <f t="shared" si="22"/>
      </c>
      <c r="J198" s="38">
        <f t="shared" si="22"/>
      </c>
      <c r="K198" s="38">
        <f t="shared" si="22"/>
      </c>
      <c r="L198" s="38">
        <f t="shared" si="22"/>
      </c>
      <c r="M198" s="38">
        <f t="shared" si="22"/>
      </c>
      <c r="N198" s="38">
        <f t="shared" si="22"/>
      </c>
      <c r="O198" s="38">
        <f t="shared" si="22"/>
      </c>
      <c r="P198" s="75">
        <f t="shared" si="22"/>
      </c>
    </row>
    <row r="199" spans="2:16" s="40" customFormat="1" ht="13.5">
      <c r="B199" s="100">
        <f t="shared" si="21"/>
        <v>193</v>
      </c>
      <c r="C199" s="101">
        <f t="shared" si="22"/>
      </c>
      <c r="D199" s="101">
        <f t="shared" si="22"/>
      </c>
      <c r="E199" s="101">
        <f t="shared" si="22"/>
      </c>
      <c r="F199" s="101">
        <f t="shared" si="22"/>
      </c>
      <c r="G199" s="101">
        <f t="shared" si="22"/>
      </c>
      <c r="H199" s="101">
        <f t="shared" si="22"/>
      </c>
      <c r="I199" s="101">
        <f t="shared" si="22"/>
      </c>
      <c r="J199" s="102">
        <f t="shared" si="22"/>
      </c>
      <c r="K199" s="102">
        <f t="shared" si="22"/>
      </c>
      <c r="L199" s="102">
        <f t="shared" si="22"/>
      </c>
      <c r="M199" s="102">
        <f t="shared" si="22"/>
      </c>
      <c r="N199" s="102">
        <f t="shared" si="22"/>
      </c>
      <c r="O199" s="102">
        <f t="shared" si="22"/>
      </c>
      <c r="P199" s="103">
        <f t="shared" si="22"/>
      </c>
    </row>
    <row r="200" spans="2:16" s="40" customFormat="1" ht="13.5">
      <c r="B200" s="104">
        <f t="shared" si="21"/>
        <v>194</v>
      </c>
      <c r="C200" s="105">
        <f t="shared" si="22"/>
      </c>
      <c r="D200" s="105">
        <f t="shared" si="22"/>
      </c>
      <c r="E200" s="105">
        <f t="shared" si="22"/>
      </c>
      <c r="F200" s="105">
        <f t="shared" si="22"/>
      </c>
      <c r="G200" s="105">
        <f t="shared" si="22"/>
      </c>
      <c r="H200" s="105">
        <f t="shared" si="22"/>
      </c>
      <c r="I200" s="105">
        <f t="shared" si="22"/>
      </c>
      <c r="J200" s="38">
        <f t="shared" si="22"/>
      </c>
      <c r="K200" s="38">
        <f t="shared" si="22"/>
      </c>
      <c r="L200" s="38">
        <f t="shared" si="22"/>
      </c>
      <c r="M200" s="38">
        <f t="shared" si="22"/>
      </c>
      <c r="N200" s="38">
        <f t="shared" si="22"/>
      </c>
      <c r="O200" s="38">
        <f t="shared" si="22"/>
      </c>
      <c r="P200" s="75">
        <f t="shared" si="22"/>
      </c>
    </row>
    <row r="201" spans="2:16" s="40" customFormat="1" ht="13.5">
      <c r="B201" s="100">
        <f t="shared" si="21"/>
        <v>195</v>
      </c>
      <c r="C201" s="101">
        <f t="shared" si="22"/>
      </c>
      <c r="D201" s="101">
        <f t="shared" si="22"/>
      </c>
      <c r="E201" s="101">
        <f t="shared" si="22"/>
      </c>
      <c r="F201" s="101">
        <f t="shared" si="22"/>
      </c>
      <c r="G201" s="101">
        <f t="shared" si="22"/>
      </c>
      <c r="H201" s="101">
        <f t="shared" si="22"/>
      </c>
      <c r="I201" s="101">
        <f t="shared" si="22"/>
      </c>
      <c r="J201" s="102">
        <f t="shared" si="22"/>
      </c>
      <c r="K201" s="102">
        <f t="shared" si="22"/>
      </c>
      <c r="L201" s="102">
        <f t="shared" si="22"/>
      </c>
      <c r="M201" s="102">
        <f t="shared" si="22"/>
      </c>
      <c r="N201" s="102">
        <f t="shared" si="22"/>
      </c>
      <c r="O201" s="102">
        <f t="shared" si="22"/>
      </c>
      <c r="P201" s="103">
        <f t="shared" si="22"/>
      </c>
    </row>
    <row r="202" spans="2:16" s="40" customFormat="1" ht="13.5">
      <c r="B202" s="104">
        <f t="shared" si="21"/>
        <v>196</v>
      </c>
      <c r="C202" s="105">
        <f t="shared" si="22"/>
      </c>
      <c r="D202" s="105">
        <f t="shared" si="22"/>
      </c>
      <c r="E202" s="105">
        <f t="shared" si="22"/>
      </c>
      <c r="F202" s="105">
        <f t="shared" si="22"/>
      </c>
      <c r="G202" s="105">
        <f t="shared" si="22"/>
      </c>
      <c r="H202" s="105">
        <f t="shared" si="22"/>
      </c>
      <c r="I202" s="105">
        <f t="shared" si="22"/>
      </c>
      <c r="J202" s="38">
        <f t="shared" si="22"/>
      </c>
      <c r="K202" s="38">
        <f t="shared" si="22"/>
      </c>
      <c r="L202" s="38">
        <f t="shared" si="22"/>
      </c>
      <c r="M202" s="38">
        <f t="shared" si="22"/>
      </c>
      <c r="N202" s="38">
        <f t="shared" si="22"/>
      </c>
      <c r="O202" s="38">
        <f t="shared" si="22"/>
      </c>
      <c r="P202" s="75">
        <f t="shared" si="22"/>
      </c>
    </row>
    <row r="203" spans="2:16" s="40" customFormat="1" ht="13.5">
      <c r="B203" s="100">
        <f t="shared" si="21"/>
        <v>197</v>
      </c>
      <c r="C203" s="101">
        <f t="shared" si="22"/>
      </c>
      <c r="D203" s="101">
        <f t="shared" si="22"/>
      </c>
      <c r="E203" s="101">
        <f t="shared" si="22"/>
      </c>
      <c r="F203" s="101">
        <f t="shared" si="22"/>
      </c>
      <c r="G203" s="101">
        <f t="shared" si="22"/>
      </c>
      <c r="H203" s="101">
        <f t="shared" si="22"/>
      </c>
      <c r="I203" s="101">
        <f t="shared" si="22"/>
      </c>
      <c r="J203" s="102">
        <f t="shared" si="22"/>
      </c>
      <c r="K203" s="102">
        <f t="shared" si="22"/>
      </c>
      <c r="L203" s="102">
        <f t="shared" si="22"/>
      </c>
      <c r="M203" s="102">
        <f t="shared" si="22"/>
      </c>
      <c r="N203" s="102">
        <f t="shared" si="22"/>
      </c>
      <c r="O203" s="102">
        <f t="shared" si="22"/>
      </c>
      <c r="P203" s="103">
        <f t="shared" si="22"/>
      </c>
    </row>
    <row r="204" spans="2:16" s="40" customFormat="1" ht="13.5">
      <c r="B204" s="104">
        <f t="shared" si="21"/>
        <v>198</v>
      </c>
      <c r="C204" s="105">
        <f t="shared" si="22"/>
      </c>
      <c r="D204" s="105">
        <f t="shared" si="22"/>
      </c>
      <c r="E204" s="105">
        <f t="shared" si="22"/>
      </c>
      <c r="F204" s="105">
        <f t="shared" si="22"/>
      </c>
      <c r="G204" s="105">
        <f t="shared" si="22"/>
      </c>
      <c r="H204" s="105">
        <f t="shared" si="22"/>
      </c>
      <c r="I204" s="105">
        <f t="shared" si="22"/>
      </c>
      <c r="J204" s="38">
        <f t="shared" si="22"/>
      </c>
      <c r="K204" s="38">
        <f t="shared" si="22"/>
      </c>
      <c r="L204" s="38">
        <f t="shared" si="22"/>
      </c>
      <c r="M204" s="38">
        <f t="shared" si="22"/>
      </c>
      <c r="N204" s="38">
        <f t="shared" si="22"/>
      </c>
      <c r="O204" s="38">
        <f t="shared" si="22"/>
      </c>
      <c r="P204" s="75">
        <f t="shared" si="22"/>
      </c>
    </row>
    <row r="205" spans="2:16" s="40" customFormat="1" ht="13.5">
      <c r="B205" s="100">
        <f t="shared" si="21"/>
        <v>199</v>
      </c>
      <c r="C205" s="101">
        <f t="shared" si="22"/>
      </c>
      <c r="D205" s="101">
        <f t="shared" si="22"/>
      </c>
      <c r="E205" s="101">
        <f t="shared" si="22"/>
      </c>
      <c r="F205" s="101">
        <f t="shared" si="22"/>
      </c>
      <c r="G205" s="101">
        <f t="shared" si="22"/>
      </c>
      <c r="H205" s="101">
        <f t="shared" si="22"/>
      </c>
      <c r="I205" s="101">
        <f t="shared" si="22"/>
      </c>
      <c r="J205" s="102">
        <f t="shared" si="22"/>
      </c>
      <c r="K205" s="102">
        <f t="shared" si="22"/>
      </c>
      <c r="L205" s="102">
        <f t="shared" si="22"/>
      </c>
      <c r="M205" s="102">
        <f t="shared" si="22"/>
      </c>
      <c r="N205" s="102">
        <f t="shared" si="22"/>
      </c>
      <c r="O205" s="102">
        <f t="shared" si="22"/>
      </c>
      <c r="P205" s="103">
        <f t="shared" si="22"/>
      </c>
    </row>
    <row r="206" spans="2:16" s="40" customFormat="1" ht="13.5">
      <c r="B206" s="104">
        <f>B205+1</f>
        <v>200</v>
      </c>
      <c r="C206" s="105">
        <f t="shared" si="22"/>
      </c>
      <c r="D206" s="105">
        <f t="shared" si="22"/>
      </c>
      <c r="E206" s="105">
        <f t="shared" si="22"/>
      </c>
      <c r="F206" s="105">
        <f t="shared" si="22"/>
      </c>
      <c r="G206" s="105">
        <f t="shared" si="22"/>
      </c>
      <c r="H206" s="105">
        <f t="shared" si="22"/>
      </c>
      <c r="I206" s="105">
        <f t="shared" si="22"/>
      </c>
      <c r="J206" s="38">
        <f t="shared" si="22"/>
      </c>
      <c r="K206" s="38">
        <f t="shared" si="22"/>
      </c>
      <c r="L206" s="38">
        <f t="shared" si="22"/>
      </c>
      <c r="M206" s="38">
        <f t="shared" si="22"/>
      </c>
      <c r="N206" s="38">
        <f t="shared" si="22"/>
      </c>
      <c r="O206" s="38">
        <f t="shared" si="22"/>
      </c>
      <c r="P206" s="75">
        <f t="shared" si="22"/>
      </c>
    </row>
  </sheetData>
  <sheetProtection sheet="1" objects="1" scenarios="1" formatCells="0" formatColumns="0" formatRows="0"/>
  <mergeCells count="3">
    <mergeCell ref="B5:B6"/>
    <mergeCell ref="B2:G2"/>
    <mergeCell ref="B3:G3"/>
  </mergeCells>
  <dataValidations count="2">
    <dataValidation type="list" allowBlank="1" showInputMessage="1" showErrorMessage="1" sqref="C5:P5">
      <formula1>MasterLotHeadings</formula1>
    </dataValidation>
    <dataValidation type="list" allowBlank="1" showInputMessage="1" showErrorMessage="1" sqref="C6:P6">
      <formula1>FormattingStyles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B1:J36"/>
  <sheetViews>
    <sheetView workbookViewId="0" topLeftCell="A1">
      <selection activeCell="E31" sqref="E31"/>
    </sheetView>
  </sheetViews>
  <sheetFormatPr defaultColWidth="9.140625" defaultRowHeight="12.75"/>
  <cols>
    <col min="1" max="1" width="3.28125" style="137" customWidth="1"/>
    <col min="2" max="2" width="14.00390625" style="137" customWidth="1"/>
    <col min="3" max="3" width="9.57421875" style="137" bestFit="1" customWidth="1"/>
    <col min="4" max="4" width="9.421875" style="137" bestFit="1" customWidth="1"/>
    <col min="5" max="5" width="11.140625" style="137" customWidth="1"/>
    <col min="6" max="6" width="23.140625" style="137" customWidth="1"/>
    <col min="7" max="7" width="26.28125" style="137" customWidth="1"/>
    <col min="8" max="9" width="9.140625" style="137" customWidth="1"/>
    <col min="10" max="10" width="21.00390625" style="137" customWidth="1"/>
    <col min="11" max="16384" width="9.140625" style="137" customWidth="1"/>
  </cols>
  <sheetData>
    <row r="1" spans="2:8" ht="13.5" thickBot="1">
      <c r="B1" s="136"/>
      <c r="C1" s="136"/>
      <c r="D1" s="136"/>
      <c r="E1" s="136"/>
      <c r="F1" s="136"/>
      <c r="G1" s="136"/>
      <c r="H1" s="136"/>
    </row>
    <row r="2" spans="2:8" ht="36" thickBot="1" thickTop="1">
      <c r="B2" s="138"/>
      <c r="C2" s="475" t="s">
        <v>343</v>
      </c>
      <c r="D2" s="476"/>
      <c r="E2" s="476"/>
      <c r="F2" s="476"/>
      <c r="G2" s="477"/>
      <c r="H2" s="136"/>
    </row>
    <row r="3" spans="2:8" ht="13.5" thickTop="1">
      <c r="B3" s="139"/>
      <c r="C3" s="136"/>
      <c r="D3" s="136"/>
      <c r="E3" s="136"/>
      <c r="F3" s="136"/>
      <c r="G3" s="136"/>
      <c r="H3" s="136"/>
    </row>
    <row r="4" spans="2:8" ht="13.5" thickBot="1">
      <c r="B4" s="139"/>
      <c r="C4" s="136"/>
      <c r="D4" s="136"/>
      <c r="E4" s="136"/>
      <c r="F4" s="136"/>
      <c r="G4" s="136"/>
      <c r="H4" s="136"/>
    </row>
    <row r="5" spans="2:8" ht="52.5" thickBot="1" thickTop="1">
      <c r="B5" s="140" t="s">
        <v>338</v>
      </c>
      <c r="C5" s="141" t="s">
        <v>339</v>
      </c>
      <c r="D5" s="141" t="s">
        <v>340</v>
      </c>
      <c r="E5" s="142" t="s">
        <v>345</v>
      </c>
      <c r="F5" s="143"/>
      <c r="G5" s="144" t="s">
        <v>341</v>
      </c>
      <c r="H5" s="136"/>
    </row>
    <row r="6" spans="2:8" ht="14.25" thickBot="1" thickTop="1">
      <c r="B6" s="145">
        <f>IF(D6=0,"",(60*24*(D6/100)*C6))</f>
        <v>15724.8</v>
      </c>
      <c r="C6" s="146">
        <v>13</v>
      </c>
      <c r="D6" s="147">
        <v>84</v>
      </c>
      <c r="E6" s="148">
        <v>40000</v>
      </c>
      <c r="F6" s="149">
        <v>39375.50277777778</v>
      </c>
      <c r="G6" s="150">
        <f>IF(G15="N/A","",G15)</f>
        <v>39375.78541694931</v>
      </c>
      <c r="H6" s="136"/>
    </row>
    <row r="7" spans="2:10" ht="13.5" thickTop="1">
      <c r="B7" s="145">
        <f aca="true" t="shared" si="0" ref="B7:B21">IF(D7=0,"",(60*24*(D7/100)*C7))</f>
        <v>15724.8</v>
      </c>
      <c r="C7" s="151">
        <v>13</v>
      </c>
      <c r="D7" s="152">
        <v>84</v>
      </c>
      <c r="E7" s="153"/>
      <c r="G7" s="154"/>
      <c r="H7" s="155"/>
      <c r="J7" s="156"/>
    </row>
    <row r="8" spans="2:10" ht="12.75">
      <c r="B8" s="145">
        <f t="shared" si="0"/>
        <v>15724.8</v>
      </c>
      <c r="C8" s="146">
        <v>13</v>
      </c>
      <c r="D8" s="152">
        <v>84</v>
      </c>
      <c r="E8" s="157"/>
      <c r="G8" s="158"/>
      <c r="H8" s="155"/>
      <c r="J8" s="159"/>
    </row>
    <row r="9" spans="2:10" ht="12.75">
      <c r="B9" s="145">
        <f t="shared" si="0"/>
        <v>15724.8</v>
      </c>
      <c r="C9" s="146">
        <v>13</v>
      </c>
      <c r="D9" s="152">
        <v>84</v>
      </c>
      <c r="E9" s="157"/>
      <c r="G9" s="160"/>
      <c r="H9" s="161"/>
      <c r="J9" s="159"/>
    </row>
    <row r="10" spans="2:10" ht="12.75">
      <c r="B10" s="145">
        <f t="shared" si="0"/>
        <v>15724.8</v>
      </c>
      <c r="C10" s="146">
        <v>13</v>
      </c>
      <c r="D10" s="152">
        <v>84</v>
      </c>
      <c r="E10" s="157"/>
      <c r="G10" s="160"/>
      <c r="H10" s="161"/>
      <c r="J10" s="159"/>
    </row>
    <row r="11" spans="2:8" ht="12.75">
      <c r="B11" s="145">
        <f t="shared" si="0"/>
        <v>15724.8</v>
      </c>
      <c r="C11" s="146">
        <v>13</v>
      </c>
      <c r="D11" s="152">
        <v>84</v>
      </c>
      <c r="E11" s="157"/>
      <c r="G11" s="160"/>
      <c r="H11" s="161"/>
    </row>
    <row r="12" spans="2:8" ht="12.75">
      <c r="B12" s="145">
        <f t="shared" si="0"/>
        <v>15724.8</v>
      </c>
      <c r="C12" s="146">
        <v>13</v>
      </c>
      <c r="D12" s="152">
        <v>84</v>
      </c>
      <c r="E12" s="157"/>
      <c r="G12" s="162">
        <f>$E$6/(SUM(B6:B22))</f>
        <v>0.2826391715280604</v>
      </c>
      <c r="H12" s="161"/>
    </row>
    <row r="13" spans="2:8" ht="12.75">
      <c r="B13" s="145">
        <f t="shared" si="0"/>
        <v>15724.8</v>
      </c>
      <c r="C13" s="146">
        <v>13</v>
      </c>
      <c r="D13" s="152">
        <v>84</v>
      </c>
      <c r="E13" s="157"/>
      <c r="G13" s="162">
        <f>F6</f>
        <v>39375.50277777778</v>
      </c>
      <c r="H13" s="161"/>
    </row>
    <row r="14" spans="2:8" ht="12.75">
      <c r="B14" s="145">
        <f t="shared" si="0"/>
        <v>15724.8</v>
      </c>
      <c r="C14" s="146">
        <v>13</v>
      </c>
      <c r="D14" s="152">
        <v>84</v>
      </c>
      <c r="E14" s="157"/>
      <c r="F14" s="161"/>
      <c r="G14" s="163"/>
      <c r="H14" s="161"/>
    </row>
    <row r="15" spans="2:8" ht="12.75">
      <c r="B15" s="145">
        <f t="shared" si="0"/>
      </c>
      <c r="C15" s="164">
        <v>13</v>
      </c>
      <c r="D15" s="165"/>
      <c r="E15" s="166"/>
      <c r="F15" s="161"/>
      <c r="G15" s="167">
        <f>IF(ISERROR(G12),"N/A",G12+G13)</f>
        <v>39375.78541694931</v>
      </c>
      <c r="H15" s="161"/>
    </row>
    <row r="16" spans="2:8" ht="12.75">
      <c r="B16" s="145">
        <f t="shared" si="0"/>
      </c>
      <c r="C16" s="164">
        <v>13</v>
      </c>
      <c r="D16" s="165"/>
      <c r="E16" s="166"/>
      <c r="F16" s="161"/>
      <c r="G16" s="168"/>
      <c r="H16" s="161"/>
    </row>
    <row r="17" spans="2:8" ht="12.75">
      <c r="B17" s="145">
        <f t="shared" si="0"/>
      </c>
      <c r="C17" s="164">
        <v>13</v>
      </c>
      <c r="D17" s="165"/>
      <c r="E17" s="169"/>
      <c r="G17" s="170"/>
      <c r="H17" s="171"/>
    </row>
    <row r="18" spans="2:8" ht="12.75">
      <c r="B18" s="145">
        <f t="shared" si="0"/>
      </c>
      <c r="C18" s="164">
        <v>13</v>
      </c>
      <c r="D18" s="165"/>
      <c r="E18" s="166"/>
      <c r="F18" s="172"/>
      <c r="G18" s="170"/>
      <c r="H18" s="161"/>
    </row>
    <row r="19" spans="2:8" ht="12.75">
      <c r="B19" s="145">
        <f t="shared" si="0"/>
      </c>
      <c r="C19" s="164">
        <v>13</v>
      </c>
      <c r="D19" s="165"/>
      <c r="E19" s="166"/>
      <c r="F19" s="172"/>
      <c r="G19" s="173"/>
      <c r="H19" s="161"/>
    </row>
    <row r="20" spans="2:8" ht="12.75">
      <c r="B20" s="145">
        <f t="shared" si="0"/>
      </c>
      <c r="C20" s="174">
        <v>13</v>
      </c>
      <c r="D20" s="165"/>
      <c r="E20" s="161"/>
      <c r="H20" s="161"/>
    </row>
    <row r="21" spans="2:8" ht="12.75">
      <c r="B21" s="145">
        <f t="shared" si="0"/>
      </c>
      <c r="C21" s="174">
        <v>13</v>
      </c>
      <c r="D21" s="165"/>
      <c r="E21" s="161"/>
      <c r="H21" s="161"/>
    </row>
    <row r="22" spans="2:8" ht="13.5" thickBot="1">
      <c r="B22" s="175" t="s">
        <v>342</v>
      </c>
      <c r="C22" s="176">
        <v>13</v>
      </c>
      <c r="D22" s="177"/>
      <c r="E22" s="161"/>
      <c r="F22" s="178"/>
      <c r="H22" s="161"/>
    </row>
    <row r="23" spans="2:8" ht="13.5" thickTop="1">
      <c r="B23" s="179"/>
      <c r="C23" s="180"/>
      <c r="D23" s="181"/>
      <c r="E23" s="161"/>
      <c r="F23" s="178"/>
      <c r="H23" s="161"/>
    </row>
    <row r="24" spans="2:8" ht="12.75">
      <c r="B24" s="179"/>
      <c r="C24" s="180"/>
      <c r="D24" s="181"/>
      <c r="E24" s="161"/>
      <c r="F24" s="178"/>
      <c r="H24" s="161"/>
    </row>
    <row r="25" spans="2:8" ht="12.75">
      <c r="B25" s="179"/>
      <c r="C25" s="180"/>
      <c r="D25" s="181"/>
      <c r="E25" s="161"/>
      <c r="F25" s="178"/>
      <c r="H25" s="161"/>
    </row>
    <row r="26" spans="2:8" ht="12.75">
      <c r="B26" s="179"/>
      <c r="C26" s="180"/>
      <c r="D26" s="181"/>
      <c r="E26" s="161"/>
      <c r="F26" s="178"/>
      <c r="H26" s="161"/>
    </row>
    <row r="27" spans="2:8" ht="12.75">
      <c r="B27" s="179"/>
      <c r="C27" s="180"/>
      <c r="D27" s="181"/>
      <c r="E27" s="161"/>
      <c r="F27" s="178"/>
      <c r="H27" s="161"/>
    </row>
    <row r="28" spans="2:8" ht="12.75">
      <c r="B28" s="182"/>
      <c r="C28" s="180"/>
      <c r="D28" s="181"/>
      <c r="E28" s="161"/>
      <c r="F28" s="178"/>
      <c r="H28" s="161"/>
    </row>
    <row r="29" spans="2:8" ht="13.5" thickBot="1">
      <c r="B29" s="179"/>
      <c r="C29" s="180"/>
      <c r="D29" s="181"/>
      <c r="E29" s="161"/>
      <c r="F29" s="178"/>
      <c r="H29" s="161"/>
    </row>
    <row r="30" spans="2:8" ht="14.25" thickBot="1" thickTop="1">
      <c r="B30" s="187" t="s">
        <v>344</v>
      </c>
      <c r="C30" s="188">
        <f>SUM(B6:B22)*$E$30</f>
        <v>141523.2</v>
      </c>
      <c r="D30" s="184" t="s">
        <v>346</v>
      </c>
      <c r="E30" s="185">
        <v>1</v>
      </c>
      <c r="F30" s="186" t="str">
        <f>" days using "&amp;+SUM(IF(D6&lt;&gt;0,1,0),IF(D7&lt;&gt;0,1,0),IF(D8&lt;&gt;0,1,0),IF(D9&lt;&gt;0,1,0),IF(D10&lt;&gt;0,1,0),IF(D11&lt;&gt;0,1,0),IF(D12&lt;&gt;0,1,0),IF(D13&lt;&gt;0,1,0),IF(D14&lt;&gt;0,1,0),IF(D15&lt;&gt;0,1,0),IF(D16&lt;&gt;0,1,0),IF(D17&lt;&gt;0,1,0),IF(D18&lt;&gt;0,1,0),IF(D19&lt;&gt;0,1,0),IF(D20&lt;&gt;0,1,0),IF(D21&lt;&gt;0,1,0),IF(D22&lt;&gt;0,1,0))&amp;+" harvesters."</f>
        <v> days using 9 harvesters.</v>
      </c>
      <c r="H30" s="161"/>
    </row>
    <row r="31" spans="5:8" ht="13.5" thickTop="1">
      <c r="E31" s="161"/>
      <c r="H31" s="161"/>
    </row>
    <row r="32" spans="4:8" ht="12.75">
      <c r="D32" s="161"/>
      <c r="E32" s="161"/>
      <c r="F32" s="172"/>
      <c r="H32" s="161"/>
    </row>
    <row r="33" spans="4:8" ht="12.75">
      <c r="D33" s="183"/>
      <c r="E33" s="161"/>
      <c r="H33" s="161"/>
    </row>
    <row r="34" spans="5:8" ht="12.75">
      <c r="E34" s="161"/>
      <c r="G34" s="161"/>
      <c r="H34" s="161"/>
    </row>
    <row r="35" spans="5:8" ht="12.75">
      <c r="E35" s="161"/>
      <c r="F35" s="161"/>
      <c r="G35" s="161"/>
      <c r="H35" s="161"/>
    </row>
    <row r="36" spans="5:8" ht="12.75">
      <c r="E36" s="161"/>
      <c r="F36" s="161"/>
      <c r="H36" s="161"/>
    </row>
  </sheetData>
  <mergeCells count="1">
    <mergeCell ref="C2:G2"/>
  </mergeCells>
  <dataValidations count="1">
    <dataValidation type="decimal" operator="greaterThan" allowBlank="1" showInputMessage="1" showErrorMessage="1" sqref="F6">
      <formula1>0</formula1>
    </dataValidation>
  </dataValidations>
  <printOptions/>
  <pageMargins left="0.75" right="0.75" top="1" bottom="1" header="0.5" footer="0.5"/>
  <pageSetup orientation="portrait" paperSize="9"/>
  <ignoredErrors>
    <ignoredError sqref="G12" evalError="1"/>
    <ignoredError sqref="G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Anderson</dc:creator>
  <cp:keywords/>
  <dc:description/>
  <cp:lastModifiedBy>Richard V. Macri</cp:lastModifiedBy>
  <dcterms:created xsi:type="dcterms:W3CDTF">2003-10-15T15:12:30Z</dcterms:created>
  <dcterms:modified xsi:type="dcterms:W3CDTF">2008-06-18T14:34:23Z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